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035" activeTab="3"/>
  </bookViews>
  <sheets>
    <sheet name="план " sheetId="8" r:id="rId1"/>
    <sheet name="Лист1" sheetId="22" r:id="rId2"/>
    <sheet name="вспомогательная" sheetId="1" r:id="rId3"/>
    <sheet name="закупки" sheetId="7" r:id="rId4"/>
  </sheets>
  <definedNames>
    <definedName name="TABLE" localSheetId="3">закупки!#REF!</definedName>
    <definedName name="TABLE_2" localSheetId="3">закупки!#REF!</definedName>
    <definedName name="_xlnm.Print_Titles" localSheetId="2">вспомогательная!$24:$26</definedName>
    <definedName name="_xlnm.Print_Titles" localSheetId="3">закупки!$3:$6</definedName>
    <definedName name="_xlnm.Print_Titles" localSheetId="0">'план '!$24:$26</definedName>
    <definedName name="_xlnm.Print_Area" localSheetId="2">вспомогательная!$A$1:$M$315</definedName>
    <definedName name="_xlnm.Print_Area" localSheetId="3">закупки!$A$1:$FE$59</definedName>
    <definedName name="_xlnm.Print_Area" localSheetId="1">Лист1!$A$1:$N$116</definedName>
    <definedName name="_xlnm.Print_Area" localSheetId="0">'план '!$B$1:$N$116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J48"/>
  <c r="O73"/>
  <c r="J213"/>
  <c r="O56"/>
  <c r="J128"/>
  <c r="J131"/>
  <c r="DF19" i="7" l="1"/>
  <c r="P60" i="1"/>
  <c r="DF23" i="7"/>
  <c r="M112" i="22"/>
  <c r="M110" s="1"/>
  <c r="L112"/>
  <c r="L110" s="1"/>
  <c r="K112"/>
  <c r="K110" s="1"/>
  <c r="N96"/>
  <c r="M92"/>
  <c r="L92"/>
  <c r="K92"/>
  <c r="M90"/>
  <c r="L90"/>
  <c r="K90"/>
  <c r="M87"/>
  <c r="L87"/>
  <c r="K87"/>
  <c r="M76"/>
  <c r="L76"/>
  <c r="K76"/>
  <c r="M53"/>
  <c r="L53"/>
  <c r="K53"/>
  <c r="M52"/>
  <c r="L52"/>
  <c r="K52"/>
  <c r="M51"/>
  <c r="L51"/>
  <c r="K51"/>
  <c r="M50"/>
  <c r="L50"/>
  <c r="K50"/>
  <c r="M48"/>
  <c r="L48"/>
  <c r="K48"/>
  <c r="M44"/>
  <c r="M43" s="1"/>
  <c r="L44"/>
  <c r="L43" s="1"/>
  <c r="K44"/>
  <c r="K43" s="1"/>
  <c r="M41"/>
  <c r="M40" s="1"/>
  <c r="L41"/>
  <c r="K41"/>
  <c r="L40"/>
  <c r="K40"/>
  <c r="M38"/>
  <c r="M37" s="1"/>
  <c r="L38"/>
  <c r="L37" s="1"/>
  <c r="K38"/>
  <c r="K37" s="1"/>
  <c r="M35"/>
  <c r="M34" s="1"/>
  <c r="L35"/>
  <c r="K35"/>
  <c r="K34" s="1"/>
  <c r="L34"/>
  <c r="M31"/>
  <c r="L31"/>
  <c r="K31"/>
  <c r="K28"/>
  <c r="N20"/>
  <c r="N19"/>
  <c r="D17"/>
  <c r="N15"/>
  <c r="K11"/>
  <c r="K9"/>
  <c r="K7"/>
  <c r="DS25" i="7"/>
  <c r="J138" i="1"/>
  <c r="K138"/>
  <c r="L138"/>
  <c r="M47" i="22" l="1"/>
  <c r="L47"/>
  <c r="K47"/>
  <c r="K30" s="1"/>
  <c r="L30"/>
  <c r="M30"/>
  <c r="O76" i="1" l="1"/>
  <c r="J43"/>
  <c r="J99"/>
  <c r="O75"/>
  <c r="Q75"/>
  <c r="P75"/>
  <c r="J115"/>
  <c r="J116"/>
  <c r="J76"/>
  <c r="K59" i="22" s="1"/>
  <c r="K265" i="1" l="1"/>
  <c r="L265"/>
  <c r="J265"/>
  <c r="J271"/>
  <c r="K107" i="22" s="1"/>
  <c r="K271" i="1"/>
  <c r="L107" i="22" s="1"/>
  <c r="L271" i="1"/>
  <c r="M107" i="22" s="1"/>
  <c r="K106" i="8" l="1"/>
  <c r="K106" i="22"/>
  <c r="M106" i="8"/>
  <c r="M106" i="22"/>
  <c r="L106" i="8"/>
  <c r="L106" i="22"/>
  <c r="J47" i="1" l="1"/>
  <c r="EF16" i="7" l="1"/>
  <c r="DS16"/>
  <c r="DF16"/>
  <c r="O57" i="1" l="1"/>
  <c r="O62"/>
  <c r="O60"/>
  <c r="J191"/>
  <c r="K100" i="22" s="1"/>
  <c r="L99" i="1"/>
  <c r="Q57" s="1"/>
  <c r="K99"/>
  <c r="P57" s="1"/>
  <c r="C20"/>
  <c r="D20" i="22" s="1"/>
  <c r="DF15" i="7"/>
  <c r="Q67" i="1"/>
  <c r="P67"/>
  <c r="O67"/>
  <c r="O63"/>
  <c r="Q61"/>
  <c r="P61"/>
  <c r="O61"/>
  <c r="O74" l="1"/>
  <c r="P77"/>
  <c r="Q77"/>
  <c r="O77"/>
  <c r="D20" i="8" l="1"/>
  <c r="AQ33" i="7" l="1"/>
  <c r="K28" i="8"/>
  <c r="Q60" i="1"/>
  <c r="K227"/>
  <c r="L227"/>
  <c r="J227"/>
  <c r="P58"/>
  <c r="Q58"/>
  <c r="P59"/>
  <c r="Q59"/>
  <c r="P62"/>
  <c r="Q62"/>
  <c r="P65"/>
  <c r="Q65"/>
  <c r="P66"/>
  <c r="Q66"/>
  <c r="P74"/>
  <c r="Q74"/>
  <c r="P76"/>
  <c r="Q76"/>
  <c r="K214"/>
  <c r="P63" s="1"/>
  <c r="K174"/>
  <c r="D17" i="8"/>
  <c r="K11"/>
  <c r="K9"/>
  <c r="BY33" i="7" s="1"/>
  <c r="K7" i="8"/>
  <c r="N15"/>
  <c r="N20"/>
  <c r="N19"/>
  <c r="L102" l="1"/>
  <c r="L102" i="22"/>
  <c r="M102" i="8"/>
  <c r="M102" i="22"/>
  <c r="K102" i="8"/>
  <c r="K102" i="22"/>
  <c r="L174" i="1"/>
  <c r="L214"/>
  <c r="Q63" s="1"/>
  <c r="L112" i="8"/>
  <c r="M112"/>
  <c r="K112"/>
  <c r="K51"/>
  <c r="L51"/>
  <c r="M51"/>
  <c r="K52"/>
  <c r="L52"/>
  <c r="M52"/>
  <c r="L50"/>
  <c r="M50"/>
  <c r="K50"/>
  <c r="L48"/>
  <c r="M48"/>
  <c r="K48"/>
  <c r="L44"/>
  <c r="M44"/>
  <c r="K44"/>
  <c r="L41"/>
  <c r="M41"/>
  <c r="K41"/>
  <c r="L38"/>
  <c r="M38"/>
  <c r="K38"/>
  <c r="L35"/>
  <c r="M35"/>
  <c r="K35"/>
  <c r="EF23" i="7" l="1"/>
  <c r="DS23"/>
  <c r="Q56" i="1"/>
  <c r="P56"/>
  <c r="P78" s="1"/>
  <c r="N96" i="8"/>
  <c r="M110"/>
  <c r="L110"/>
  <c r="K110"/>
  <c r="M92"/>
  <c r="L92"/>
  <c r="K92"/>
  <c r="M90"/>
  <c r="L90"/>
  <c r="K90"/>
  <c r="M87"/>
  <c r="L87"/>
  <c r="K87"/>
  <c r="M76"/>
  <c r="L76"/>
  <c r="K76"/>
  <c r="M53"/>
  <c r="L53"/>
  <c r="K53"/>
  <c r="M47"/>
  <c r="L47"/>
  <c r="K47"/>
  <c r="M43"/>
  <c r="L43"/>
  <c r="K43"/>
  <c r="M40"/>
  <c r="L40"/>
  <c r="K40"/>
  <c r="M37"/>
  <c r="L37"/>
  <c r="K37"/>
  <c r="M34"/>
  <c r="L34"/>
  <c r="K34"/>
  <c r="M31"/>
  <c r="L31"/>
  <c r="K31"/>
  <c r="K107"/>
  <c r="J209" i="1"/>
  <c r="K101" i="22" s="1"/>
  <c r="J173" i="1"/>
  <c r="K100" i="8"/>
  <c r="J151" i="1"/>
  <c r="O66"/>
  <c r="O65"/>
  <c r="O59"/>
  <c r="O58"/>
  <c r="L289"/>
  <c r="K289"/>
  <c r="J289"/>
  <c r="K108" i="22" s="1"/>
  <c r="M107" i="8"/>
  <c r="L107"/>
  <c r="K169" i="1"/>
  <c r="L169"/>
  <c r="J169"/>
  <c r="L151"/>
  <c r="K151"/>
  <c r="L173"/>
  <c r="K173"/>
  <c r="L191"/>
  <c r="K191"/>
  <c r="L209"/>
  <c r="K209"/>
  <c r="L230"/>
  <c r="K230"/>
  <c r="J230"/>
  <c r="K249"/>
  <c r="L249"/>
  <c r="J249"/>
  <c r="K253"/>
  <c r="L253"/>
  <c r="J253"/>
  <c r="J58"/>
  <c r="K58" i="22" s="1"/>
  <c r="K57" s="1"/>
  <c r="K58" i="1"/>
  <c r="L58" i="22" s="1"/>
  <c r="L58" i="1"/>
  <c r="K123"/>
  <c r="L123"/>
  <c r="J123"/>
  <c r="L97"/>
  <c r="K97"/>
  <c r="J97"/>
  <c r="K76"/>
  <c r="L76"/>
  <c r="K59" i="8"/>
  <c r="M59" l="1"/>
  <c r="M59" i="22"/>
  <c r="J96" i="1"/>
  <c r="J95" s="1"/>
  <c r="K67" i="22"/>
  <c r="K66" s="1"/>
  <c r="K65" s="1"/>
  <c r="M67" i="8"/>
  <c r="M66" s="1"/>
  <c r="M67" i="22"/>
  <c r="M66" s="1"/>
  <c r="M65" s="1"/>
  <c r="M82" i="8"/>
  <c r="M81" s="1"/>
  <c r="M82" i="22"/>
  <c r="M81" s="1"/>
  <c r="M58" i="8"/>
  <c r="M58" i="22"/>
  <c r="M57" s="1"/>
  <c r="M105" i="8"/>
  <c r="M105" i="22"/>
  <c r="K104" i="8"/>
  <c r="K104" i="22"/>
  <c r="L104" i="8"/>
  <c r="L104" i="22"/>
  <c r="L103" i="8"/>
  <c r="L103" i="22"/>
  <c r="L101" i="8"/>
  <c r="L101" i="22"/>
  <c r="L100" i="8"/>
  <c r="L100" i="22"/>
  <c r="L99" i="8"/>
  <c r="L99" i="22"/>
  <c r="L97" i="8"/>
  <c r="L97" i="22"/>
  <c r="K98" i="8"/>
  <c r="K98" i="22"/>
  <c r="L98" i="8"/>
  <c r="L98" i="22"/>
  <c r="L108" i="8"/>
  <c r="L108" i="22"/>
  <c r="K97" i="8"/>
  <c r="K97" i="22"/>
  <c r="K99" i="8"/>
  <c r="K99" i="22"/>
  <c r="L59" i="8"/>
  <c r="L59" i="22"/>
  <c r="K96" i="1"/>
  <c r="L67" i="22"/>
  <c r="L66" s="1"/>
  <c r="L65" s="1"/>
  <c r="J122" i="1"/>
  <c r="K82" i="22"/>
  <c r="K81" s="1"/>
  <c r="L82" i="8"/>
  <c r="L81" s="1"/>
  <c r="L82" i="22"/>
  <c r="L81" s="1"/>
  <c r="L105" i="8"/>
  <c r="L105" i="22"/>
  <c r="M104" i="8"/>
  <c r="M104" i="22"/>
  <c r="K103" i="8"/>
  <c r="K103" i="22"/>
  <c r="M103" i="8"/>
  <c r="M103" i="22"/>
  <c r="M101" i="8"/>
  <c r="M101" i="22"/>
  <c r="M100" i="8"/>
  <c r="M100" i="22"/>
  <c r="M99" i="8"/>
  <c r="M99" i="22"/>
  <c r="M97" i="8"/>
  <c r="M97" i="22"/>
  <c r="M98" i="8"/>
  <c r="M98" i="22"/>
  <c r="M108" i="8"/>
  <c r="M108" i="22"/>
  <c r="L57"/>
  <c r="K105" i="8"/>
  <c r="K105" i="22"/>
  <c r="J150" i="1"/>
  <c r="K108" i="8"/>
  <c r="J57" i="1"/>
  <c r="O78"/>
  <c r="L58" i="8"/>
  <c r="L57" s="1"/>
  <c r="K57" i="1"/>
  <c r="K101" i="8"/>
  <c r="K96" s="1"/>
  <c r="K82"/>
  <c r="K81" s="1"/>
  <c r="K67"/>
  <c r="K66" s="1"/>
  <c r="K65" s="1"/>
  <c r="L67"/>
  <c r="L66" s="1"/>
  <c r="L65" s="1"/>
  <c r="L150" i="1"/>
  <c r="K150"/>
  <c r="K122"/>
  <c r="L122"/>
  <c r="L96"/>
  <c r="K58" i="8"/>
  <c r="K57" s="1"/>
  <c r="L96"/>
  <c r="M96"/>
  <c r="M65"/>
  <c r="M57"/>
  <c r="L30"/>
  <c r="K30"/>
  <c r="M30"/>
  <c r="L57" i="1"/>
  <c r="K96" i="22" l="1"/>
  <c r="M96"/>
  <c r="L96"/>
  <c r="DS15" i="7" l="1"/>
  <c r="EF15"/>
  <c r="ES15"/>
  <c r="DF18"/>
  <c r="DS18"/>
  <c r="EF18"/>
  <c r="ES18"/>
  <c r="DF22"/>
  <c r="DS22"/>
  <c r="EF22"/>
  <c r="ES22"/>
  <c r="DF25"/>
  <c r="EF25"/>
  <c r="ES25"/>
  <c r="ES14" l="1"/>
  <c r="ES7" s="1"/>
  <c r="EF14"/>
  <c r="EF7" s="1"/>
  <c r="DS14"/>
  <c r="DS7" s="1"/>
  <c r="DF14"/>
  <c r="DF7" s="1"/>
  <c r="K93" i="1"/>
  <c r="L63" i="22" s="1"/>
  <c r="L62" s="1"/>
  <c r="L93" i="1"/>
  <c r="M63" i="22" s="1"/>
  <c r="M62" s="1"/>
  <c r="J93" i="1"/>
  <c r="K63" i="22" s="1"/>
  <c r="K62" s="1"/>
  <c r="K311" i="1"/>
  <c r="K309" s="1"/>
  <c r="L311"/>
  <c r="L309" s="1"/>
  <c r="J311"/>
  <c r="J309" s="1"/>
  <c r="K141"/>
  <c r="L141"/>
  <c r="J141"/>
  <c r="K95" i="8" l="1"/>
  <c r="K94" s="1"/>
  <c r="K89" s="1"/>
  <c r="K95" i="22"/>
  <c r="K94" s="1"/>
  <c r="K89" s="1"/>
  <c r="L95" i="8"/>
  <c r="L94" s="1"/>
  <c r="L89" s="1"/>
  <c r="L95" i="22"/>
  <c r="L94" s="1"/>
  <c r="L89" s="1"/>
  <c r="M95" i="8"/>
  <c r="M94" s="1"/>
  <c r="M89" s="1"/>
  <c r="M95" i="22"/>
  <c r="M94" s="1"/>
  <c r="M89" s="1"/>
  <c r="L92" i="1"/>
  <c r="M63" i="8"/>
  <c r="M62" s="1"/>
  <c r="J92" i="1"/>
  <c r="K63" i="8"/>
  <c r="K62" s="1"/>
  <c r="K92" i="1"/>
  <c r="L63" i="8"/>
  <c r="L62" s="1"/>
  <c r="K140" i="1"/>
  <c r="L140"/>
  <c r="J140"/>
  <c r="Q78" l="1"/>
  <c r="K34" l="1"/>
  <c r="K136"/>
  <c r="L136"/>
  <c r="J136"/>
  <c r="K133"/>
  <c r="L133"/>
  <c r="J133"/>
  <c r="K130"/>
  <c r="L86" i="22" s="1"/>
  <c r="L85" s="1"/>
  <c r="L130" i="1"/>
  <c r="M86" i="22" s="1"/>
  <c r="M85" s="1"/>
  <c r="J130" i="1"/>
  <c r="K86" i="22" s="1"/>
  <c r="K85" s="1"/>
  <c r="K115" i="1"/>
  <c r="L115"/>
  <c r="J53"/>
  <c r="K53"/>
  <c r="L53"/>
  <c r="K47"/>
  <c r="L47"/>
  <c r="K43"/>
  <c r="L43"/>
  <c r="J40"/>
  <c r="K40"/>
  <c r="L40"/>
  <c r="J37"/>
  <c r="K37"/>
  <c r="L37"/>
  <c r="J34"/>
  <c r="L34"/>
  <c r="J31"/>
  <c r="K31"/>
  <c r="L31"/>
  <c r="L128" l="1"/>
  <c r="M84" i="22" s="1"/>
  <c r="M83" s="1"/>
  <c r="M80" s="1"/>
  <c r="M56" s="1"/>
  <c r="M86" i="8"/>
  <c r="M85" s="1"/>
  <c r="J127" i="1"/>
  <c r="J121" s="1"/>
  <c r="K86" i="8"/>
  <c r="K85" s="1"/>
  <c r="K128" i="1"/>
  <c r="L86" i="8"/>
  <c r="L85" s="1"/>
  <c r="L127" i="1"/>
  <c r="M84" i="8"/>
  <c r="M83" s="1"/>
  <c r="M80" s="1"/>
  <c r="M56" s="1"/>
  <c r="K127" i="1"/>
  <c r="K121" s="1"/>
  <c r="J135"/>
  <c r="J30"/>
  <c r="L121"/>
  <c r="K135"/>
  <c r="L135"/>
  <c r="L95"/>
  <c r="K95"/>
  <c r="K30"/>
  <c r="L30"/>
  <c r="L84" i="8" l="1"/>
  <c r="L83" s="1"/>
  <c r="L84" i="22"/>
  <c r="L83" s="1"/>
  <c r="L80" s="1"/>
  <c r="L56" s="1"/>
  <c r="K84" i="8"/>
  <c r="K83" s="1"/>
  <c r="K84" i="22"/>
  <c r="K83" s="1"/>
  <c r="K80" s="1"/>
  <c r="K56" s="1"/>
  <c r="K29" s="1"/>
  <c r="L80" i="8"/>
  <c r="L56" s="1"/>
  <c r="K80"/>
  <c r="K56" s="1"/>
  <c r="K29" s="1"/>
  <c r="J56" i="1"/>
  <c r="L56"/>
  <c r="K56"/>
  <c r="J29" l="1"/>
  <c r="K28" s="1"/>
  <c r="L28" i="22" s="1"/>
  <c r="L29" s="1"/>
  <c r="L28" i="8" l="1"/>
  <c r="L29" s="1"/>
  <c r="K29" i="1"/>
  <c r="L28" s="1"/>
  <c r="M28" i="8" l="1"/>
  <c r="M29" s="1"/>
  <c r="M28" i="22"/>
  <c r="M29" s="1"/>
  <c r="L29" i="1"/>
</calcChain>
</file>

<file path=xl/sharedStrings.xml><?xml version="1.0" encoding="utf-8"?>
<sst xmlns="http://schemas.openxmlformats.org/spreadsheetml/2006/main" count="914" uniqueCount="294">
  <si>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</si>
  <si>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</si>
  <si>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</si>
  <si>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</si>
  <si>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</si>
  <si>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</si>
  <si>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</si>
  <si>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</si>
  <si>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</si>
  <si>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</si>
  <si>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</si>
  <si>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</si>
  <si>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</si>
  <si>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</si>
  <si>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</si>
  <si>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</si>
  <si>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</si>
  <si>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</si>
  <si>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</si>
  <si>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</si>
  <si>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</si>
  <si>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</si>
  <si>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</si>
  <si>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</si>
  <si>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</si>
  <si>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</si>
  <si>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</si>
  <si>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</si>
  <si>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</si>
  <si>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</si>
  <si>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</si>
  <si>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</si>
  <si>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</si>
  <si>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</si>
  <si>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в том числе:
субсидии на финансовое обеспечение выполнения муниципального задания 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</si>
  <si>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</si>
  <si>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</si>
  <si>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</si>
  <si>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</si>
  <si>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</si>
  <si>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</si>
  <si>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</si>
  <si>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</si>
  <si>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</si>
  <si>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</si>
  <si>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</si>
  <si>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</si>
  <si>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</si>
  <si>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иной приносящей доход деятельности, всего</t>
  </si>
  <si>
    <t>1900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</si>
  <si>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</si>
  <si>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</si>
  <si>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</si>
  <si>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</si>
  <si>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</si>
  <si>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</si>
  <si>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</si>
  <si>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</si>
  <si>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</si>
  <si>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</si>
  <si>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</si>
  <si>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</si>
  <si>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</si>
  <si>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</si>
  <si>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</si>
  <si>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</si>
  <si>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</si>
  <si>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</si>
  <si>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</si>
  <si>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</si>
  <si>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</si>
  <si>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</si>
  <si>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</si>
  <si>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</si>
  <si>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</si>
  <si>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</si>
  <si>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</si>
  <si>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</si>
  <si>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</si>
  <si>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</si>
  <si>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</si>
  <si>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</si>
  <si>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</si>
  <si>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</si>
  <si>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</si>
  <si>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</si>
  <si>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</si>
  <si>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</si>
  <si>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</si>
  <si>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</si>
  <si>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</si>
  <si>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</si>
  <si>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</si>
  <si>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</si>
  <si>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</si>
  <si>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</si>
  <si>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</si>
  <si>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</si>
  <si>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</si>
  <si>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</si>
  <si>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</si>
  <si>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</si>
  <si>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</si>
  <si>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</si>
  <si>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</si>
  <si>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</si>
  <si>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</si>
  <si>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</si>
  <si>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</si>
  <si>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</si>
  <si>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</si>
  <si>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</si>
  <si>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</si>
  <si>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</si>
  <si>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</si>
  <si>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</si>
  <si>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</si>
  <si>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Раздел 1. Поступления и выплаты</t>
  </si>
  <si>
    <t>Приложение№1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</si>
  <si>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__30.12.2019________№_216__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</si>
  <si>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</si>
  <si>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</si>
  <si>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</si>
  <si>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</si>
  <si>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</si>
  <si>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(расшифровка)</t>
  </si>
  <si>
    <t>"Утверждаю"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</si>
  <si>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</si>
  <si>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</si>
  <si>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</si>
  <si>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</si>
  <si>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</si>
  <si>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</si>
  <si>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</si>
  <si>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</si>
  <si>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</si>
  <si>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</si>
  <si>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</si>
  <si>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</si>
  <si>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</si>
  <si>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</si>
  <si>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</si>
  <si>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</si>
  <si>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</si>
  <si>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</si>
  <si>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</si>
  <si>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</si>
  <si>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</si>
  <si>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</si>
  <si>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муниципального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</si>
  <si>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</si>
  <si>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</si>
  <si>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</si>
  <si>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</si>
  <si>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</si>
  <si>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</si>
  <si>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</si>
  <si>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</si>
  <si>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</si>
  <si>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</si>
  <si>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</si>
  <si>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</si>
  <si>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</si>
  <si>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</si>
  <si>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</si>
  <si>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</si>
  <si>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</si>
  <si>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</si>
  <si>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</si>
  <si>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</si>
  <si>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</si>
  <si>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</si>
  <si>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</si>
  <si>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</si>
  <si>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</si>
  <si>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</si>
  <si>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</si>
  <si>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</si>
  <si>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</si>
  <si>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</si>
  <si>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</si>
  <si>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</si>
  <si>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</si>
  <si>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</si>
  <si>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</si>
  <si>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</si>
  <si>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</si>
  <si>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</si>
  <si>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</si>
  <si>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</si>
  <si>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родительская плата</t>
  </si>
  <si>
    <t>возмещение</t>
  </si>
  <si>
    <t>платные услуги</t>
  </si>
  <si>
    <t>04.02.000</t>
  </si>
  <si>
    <t>12101Z1053</t>
  </si>
  <si>
    <t>1210376210</t>
  </si>
  <si>
    <t>1210821090</t>
  </si>
  <si>
    <t>1211121130</t>
  </si>
  <si>
    <t>1211821190</t>
  </si>
  <si>
    <t>на 2020 год</t>
  </si>
  <si>
    <t>на 2021 год</t>
  </si>
  <si>
    <t>на 2022 год</t>
  </si>
  <si>
    <t>20</t>
  </si>
  <si>
    <t>21</t>
  </si>
  <si>
    <t>22</t>
  </si>
  <si>
    <t>( на 2020 г. и плановый период 2021 и 2022 годов)</t>
  </si>
  <si>
    <t>221</t>
  </si>
  <si>
    <t>222</t>
  </si>
  <si>
    <t>223</t>
  </si>
  <si>
    <t>225</t>
  </si>
  <si>
    <t>226</t>
  </si>
  <si>
    <t>310</t>
  </si>
  <si>
    <t>346</t>
  </si>
  <si>
    <t>344</t>
  </si>
  <si>
    <t>342</t>
  </si>
  <si>
    <t>211</t>
  </si>
  <si>
    <t>266</t>
  </si>
  <si>
    <t xml:space="preserve">1210171053 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</si>
  <si>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</si>
  <si>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</si>
  <si>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</si>
  <si>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2200</t>
  </si>
  <si>
    <t>300</t>
  </si>
  <si>
    <t>2210</t>
  </si>
  <si>
    <t>2211</t>
  </si>
  <si>
    <t>320</t>
  </si>
  <si>
    <t>321</t>
  </si>
  <si>
    <t>264</t>
  </si>
  <si>
    <t>ПРОВЕРКА</t>
  </si>
  <si>
    <t>213</t>
  </si>
  <si>
    <t>План финансово-хозяйственной деятельности на 2020 г.</t>
  </si>
  <si>
    <t>1210521010</t>
  </si>
  <si>
    <t>349</t>
  </si>
  <si>
    <t>1210476240</t>
  </si>
  <si>
    <t>121Е576240</t>
  </si>
  <si>
    <t>1211074342</t>
  </si>
  <si>
    <t>1210921170</t>
  </si>
  <si>
    <t>1211221140</t>
  </si>
  <si>
    <t>1211721050</t>
  </si>
  <si>
    <t>1212078030</t>
  </si>
  <si>
    <t>291</t>
  </si>
  <si>
    <t xml:space="preserve"> </t>
  </si>
  <si>
    <t>974</t>
  </si>
  <si>
    <t>платные дополнительные образовательные услуги</t>
  </si>
  <si>
    <t>возмещение коммунальных затрат</t>
  </si>
  <si>
    <t>228</t>
  </si>
  <si>
    <t>из них:  Услуги свзи</t>
  </si>
  <si>
    <t>Коммунальные услуги</t>
  </si>
  <si>
    <t>Работы, услуги по содержанию имущества</t>
  </si>
  <si>
    <t>прочие работы, услуги</t>
  </si>
  <si>
    <t>Услуги , работы для целей капитальных вложений</t>
  </si>
  <si>
    <t>Увеличение стоимости основных средств</t>
  </si>
  <si>
    <t>Увеличение стоимости строительных материалов</t>
  </si>
  <si>
    <t>Увеличение стоимоти прочих материальных запасов</t>
  </si>
  <si>
    <t>Увеличение стоимоти прочих материальных запасов однократного применения</t>
  </si>
  <si>
    <t>Орган, осуществляющий</t>
  </si>
  <si>
    <t>функции и полномочия учредителя</t>
  </si>
  <si>
    <t>Управление образования города Пензы</t>
  </si>
  <si>
    <t>Учреждение</t>
  </si>
  <si>
    <t>Единица измерения: руб.</t>
  </si>
  <si>
    <t>04.04.000</t>
  </si>
  <si>
    <t>04.04.00</t>
  </si>
  <si>
    <t xml:space="preserve">родительская плата </t>
  </si>
  <si>
    <t>1210121020</t>
  </si>
  <si>
    <t>столовая (питание сотрудников)</t>
  </si>
  <si>
    <t>5836100409</t>
  </si>
  <si>
    <t>583601001</t>
  </si>
  <si>
    <t>Заведующая</t>
  </si>
  <si>
    <t>Чернецова С.В.</t>
  </si>
  <si>
    <t>1210221070</t>
  </si>
  <si>
    <t>1210122070</t>
  </si>
  <si>
    <t>345</t>
  </si>
  <si>
    <t>Гл. бухгалтер</t>
  </si>
  <si>
    <t>Пименова О.В.</t>
  </si>
  <si>
    <t>68-33-73</t>
  </si>
  <si>
    <t>Муниципальное бюджетное дошкольное образовательное учреждение детский сад № 103 г. Пензы "Ласточка"</t>
  </si>
  <si>
    <t>Увеличение стоимости мягкого инвентаря</t>
  </si>
  <si>
    <t>Начальник Управления Образования города Пензы</t>
  </si>
  <si>
    <t>Голодяев Ю.А.</t>
  </si>
  <si>
    <t>1212121150</t>
  </si>
  <si>
    <t>121221150</t>
  </si>
  <si>
    <t>1.3.1</t>
  </si>
  <si>
    <t>26310</t>
  </si>
  <si>
    <t xml:space="preserve">                      из них :</t>
  </si>
  <si>
    <t>26310.1</t>
  </si>
  <si>
    <t>1.3.2</t>
  </si>
  <si>
    <t>26320</t>
  </si>
  <si>
    <t>Увеличение стоимости продуктов питания</t>
  </si>
  <si>
    <t>УДОЛЯТЬ ЭТУ СТРОКУ</t>
  </si>
  <si>
    <t>сентября</t>
  </si>
  <si>
    <t>16</t>
  </si>
  <si>
    <t>29 декабря 2020</t>
  </si>
  <si>
    <t>29.12.2020</t>
  </si>
  <si>
    <t>от "29" декабря 2020г.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</si>
</sst>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indexed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000000"/>
      <name val="Arial Cyr"/>
    </font>
    <font>
      <sz val="6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4" fillId="0" borderId="0"/>
    <xf numFmtId="0" fontId="16" fillId="0" borderId="0"/>
    <xf numFmtId="4" fontId="22" fillId="0" borderId="63">
      <alignment horizontal="right" vertical="top" shrinkToFit="1"/>
    </xf>
  </cellStyleXfs>
  <cellXfs count="543">
    <xf numFmtId="0" fontId="0" fillId="0" borderId="0" xfId="0"/>
    <xf numFmtId="49" fontId="1" fillId="0" borderId="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0" xfId="0" applyFont="1"/>
    <xf numFmtId="0" fontId="2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/>
    </xf>
    <xf numFmtId="0" fontId="1" fillId="0" borderId="39" xfId="1" applyNumberFormat="1" applyFont="1" applyBorder="1" applyAlignment="1">
      <alignment horizontal="left"/>
    </xf>
    <xf numFmtId="0" fontId="1" fillId="0" borderId="40" xfId="1" applyNumberFormat="1" applyFont="1" applyBorder="1" applyAlignment="1">
      <alignment horizontal="left"/>
    </xf>
    <xf numFmtId="0" fontId="1" fillId="0" borderId="41" xfId="1" applyNumberFormat="1" applyFont="1" applyBorder="1" applyAlignment="1">
      <alignment horizontal="left"/>
    </xf>
    <xf numFmtId="0" fontId="1" fillId="0" borderId="42" xfId="1" applyNumberFormat="1" applyFont="1" applyBorder="1" applyAlignment="1">
      <alignment horizontal="left"/>
    </xf>
    <xf numFmtId="0" fontId="1" fillId="0" borderId="47" xfId="1" applyNumberFormat="1" applyFont="1" applyBorder="1" applyAlignment="1">
      <alignment horizontal="left"/>
    </xf>
    <xf numFmtId="0" fontId="1" fillId="0" borderId="48" xfId="1" applyNumberFormat="1" applyFont="1" applyBorder="1" applyAlignment="1">
      <alignment horizontal="left"/>
    </xf>
    <xf numFmtId="0" fontId="1" fillId="0" borderId="49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49" fontId="1" fillId="3" borderId="17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1" fillId="4" borderId="8" xfId="0" applyNumberFormat="1" applyFont="1" applyFill="1" applyBorder="1" applyAlignment="1">
      <alignment horizontal="left" indent="3"/>
    </xf>
    <xf numFmtId="49" fontId="1" fillId="4" borderId="17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4" fontId="1" fillId="0" borderId="50" xfId="0" applyNumberFormat="1" applyFont="1" applyBorder="1" applyAlignment="1">
      <alignment horizontal="center"/>
    </xf>
    <xf numFmtId="4" fontId="1" fillId="3" borderId="50" xfId="0" applyNumberFormat="1" applyFont="1" applyFill="1" applyBorder="1" applyAlignment="1">
      <alignment horizontal="center"/>
    </xf>
    <xf numFmtId="4" fontId="1" fillId="4" borderId="50" xfId="0" applyNumberFormat="1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" fontId="1" fillId="2" borderId="54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3" borderId="54" xfId="0" applyNumberFormat="1" applyFont="1" applyFill="1" applyBorder="1" applyAlignment="1">
      <alignment horizontal="center"/>
    </xf>
    <xf numFmtId="0" fontId="1" fillId="3" borderId="55" xfId="0" applyNumberFormat="1" applyFont="1" applyFill="1" applyBorder="1" applyAlignment="1">
      <alignment horizontal="center"/>
    </xf>
    <xf numFmtId="0" fontId="1" fillId="4" borderId="55" xfId="0" applyNumberFormat="1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" fontId="1" fillId="5" borderId="54" xfId="0" applyNumberFormat="1" applyFont="1" applyFill="1" applyBorder="1" applyAlignment="1">
      <alignment horizontal="center"/>
    </xf>
    <xf numFmtId="0" fontId="1" fillId="5" borderId="55" xfId="0" applyNumberFormat="1" applyFont="1" applyFill="1" applyBorder="1" applyAlignment="1">
      <alignment horizontal="center"/>
    </xf>
    <xf numFmtId="0" fontId="11" fillId="0" borderId="0" xfId="0" applyFont="1"/>
    <xf numFmtId="49" fontId="1" fillId="0" borderId="61" xfId="0" applyNumberFormat="1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left" wrapText="1" indent="3"/>
    </xf>
    <xf numFmtId="49" fontId="2" fillId="3" borderId="1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6" fillId="6" borderId="0" xfId="0" applyFont="1" applyFill="1"/>
    <xf numFmtId="49" fontId="1" fillId="6" borderId="17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" fontId="1" fillId="6" borderId="54" xfId="0" applyNumberFormat="1" applyFont="1" applyFill="1" applyBorder="1" applyAlignment="1">
      <alignment horizontal="center"/>
    </xf>
    <xf numFmtId="4" fontId="1" fillId="6" borderId="50" xfId="0" applyNumberFormat="1" applyFont="1" applyFill="1" applyBorder="1" applyAlignment="1">
      <alignment horizontal="center"/>
    </xf>
    <xf numFmtId="0" fontId="1" fillId="6" borderId="55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4" fontId="8" fillId="4" borderId="0" xfId="0" applyNumberFormat="1" applyFont="1" applyFill="1"/>
    <xf numFmtId="4" fontId="12" fillId="4" borderId="0" xfId="0" applyNumberFormat="1" applyFont="1" applyFill="1"/>
    <xf numFmtId="4" fontId="2" fillId="5" borderId="50" xfId="0" applyNumberFormat="1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7" borderId="3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8" fillId="0" borderId="54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8" fillId="3" borderId="0" xfId="0" applyFont="1" applyFill="1"/>
    <xf numFmtId="49" fontId="19" fillId="0" borderId="54" xfId="0" applyNumberFormat="1" applyFont="1" applyBorder="1" applyAlignment="1">
      <alignment horizontal="center"/>
    </xf>
    <xf numFmtId="4" fontId="19" fillId="4" borderId="50" xfId="0" applyNumberFormat="1" applyFont="1" applyFill="1" applyBorder="1" applyAlignment="1">
      <alignment horizontal="center"/>
    </xf>
    <xf numFmtId="4" fontId="8" fillId="4" borderId="50" xfId="0" applyNumberFormat="1" applyFont="1" applyFill="1" applyBorder="1"/>
    <xf numFmtId="4" fontId="1" fillId="9" borderId="5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8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6" fillId="4" borderId="0" xfId="0" applyNumberFormat="1" applyFont="1" applyFill="1"/>
    <xf numFmtId="0" fontId="6" fillId="0" borderId="0" xfId="0" applyNumberFormat="1" applyFont="1"/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1" fillId="0" borderId="0" xfId="0" applyNumberFormat="1" applyFont="1"/>
    <xf numFmtId="0" fontId="1" fillId="0" borderId="3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0" fontId="2" fillId="5" borderId="17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6" fillId="5" borderId="0" xfId="0" applyNumberFormat="1" applyFont="1" applyFill="1"/>
    <xf numFmtId="0" fontId="1" fillId="3" borderId="17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54" xfId="0" applyNumberFormat="1" applyFont="1" applyFill="1" applyBorder="1" applyAlignment="1">
      <alignment horizontal="center"/>
    </xf>
    <xf numFmtId="0" fontId="6" fillId="3" borderId="0" xfId="0" applyNumberFormat="1" applyFont="1" applyFill="1"/>
    <xf numFmtId="0" fontId="19" fillId="0" borderId="54" xfId="0" applyNumberFormat="1" applyFont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6" fillId="6" borderId="0" xfId="0" applyNumberFormat="1" applyFont="1" applyFill="1"/>
    <xf numFmtId="0" fontId="1" fillId="6" borderId="17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54" xfId="0" applyNumberFormat="1" applyFont="1" applyFill="1" applyBorder="1" applyAlignment="1">
      <alignment horizontal="center"/>
    </xf>
    <xf numFmtId="0" fontId="1" fillId="6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6" borderId="27" xfId="0" applyNumberFormat="1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/>
    </xf>
    <xf numFmtId="0" fontId="8" fillId="4" borderId="0" xfId="0" applyNumberFormat="1" applyFont="1" applyFill="1"/>
    <xf numFmtId="0" fontId="1" fillId="3" borderId="19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8" fillId="0" borderId="54" xfId="0" applyNumberFormat="1" applyFont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9" fontId="18" fillId="0" borderId="54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left"/>
    </xf>
    <xf numFmtId="49" fontId="21" fillId="7" borderId="3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8" fillId="0" borderId="51" xfId="0" applyNumberFormat="1" applyFont="1" applyFill="1" applyBorder="1" applyAlignment="1">
      <alignment horizontal="center"/>
    </xf>
    <xf numFmtId="4" fontId="8" fillId="4" borderId="52" xfId="0" applyNumberFormat="1" applyFont="1" applyFill="1" applyBorder="1"/>
    <xf numFmtId="4" fontId="8" fillId="4" borderId="53" xfId="0" applyNumberFormat="1" applyFont="1" applyFill="1" applyBorder="1"/>
    <xf numFmtId="4" fontId="8" fillId="4" borderId="55" xfId="0" applyNumberFormat="1" applyFont="1" applyFill="1" applyBorder="1"/>
    <xf numFmtId="49" fontId="18" fillId="0" borderId="56" xfId="0" applyNumberFormat="1" applyFont="1" applyFill="1" applyBorder="1" applyAlignment="1">
      <alignment horizontal="center"/>
    </xf>
    <xf numFmtId="4" fontId="8" fillId="4" borderId="57" xfId="0" applyNumberFormat="1" applyFont="1" applyFill="1" applyBorder="1"/>
    <xf numFmtId="4" fontId="8" fillId="4" borderId="58" xfId="0" applyNumberFormat="1" applyFont="1" applyFill="1" applyBorder="1"/>
    <xf numFmtId="49" fontId="18" fillId="10" borderId="54" xfId="0" applyNumberFormat="1" applyFont="1" applyFill="1" applyBorder="1" applyAlignment="1">
      <alignment horizontal="center"/>
    </xf>
    <xf numFmtId="0" fontId="6" fillId="4" borderId="0" xfId="0" applyFont="1" applyFill="1" applyBorder="1"/>
    <xf numFmtId="4" fontId="22" fillId="0" borderId="0" xfId="3" applyNumberFormat="1" applyBorder="1" applyProtection="1">
      <alignment horizontal="right" vertical="top" shrinkToFit="1"/>
    </xf>
    <xf numFmtId="2" fontId="1" fillId="0" borderId="52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49" fontId="1" fillId="11" borderId="4" xfId="0" applyNumberFormat="1" applyFont="1" applyFill="1" applyBorder="1" applyAlignment="1">
      <alignment horizontal="center"/>
    </xf>
    <xf numFmtId="49" fontId="2" fillId="11" borderId="54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7" fillId="0" borderId="41" xfId="1" applyNumberFormat="1" applyFont="1" applyFill="1" applyBorder="1" applyAlignment="1">
      <alignment horizontal="center" vertical="top"/>
    </xf>
    <xf numFmtId="0" fontId="7" fillId="0" borderId="0" xfId="1" applyNumberFormat="1" applyFont="1" applyFill="1" applyBorder="1" applyAlignment="1">
      <alignment horizontal="center" vertical="top"/>
    </xf>
    <xf numFmtId="0" fontId="7" fillId="0" borderId="42" xfId="1" applyNumberFormat="1" applyFont="1" applyFill="1" applyBorder="1" applyAlignment="1">
      <alignment horizontal="center" vertical="top"/>
    </xf>
    <xf numFmtId="0" fontId="1" fillId="0" borderId="0" xfId="1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8" fillId="12" borderId="52" xfId="0" applyNumberFormat="1" applyFont="1" applyFill="1" applyBorder="1"/>
    <xf numFmtId="4" fontId="8" fillId="12" borderId="50" xfId="0" applyNumberFormat="1" applyFont="1" applyFill="1" applyBorder="1"/>
    <xf numFmtId="0" fontId="1" fillId="0" borderId="0" xfId="1" applyNumberFormat="1" applyFont="1" applyBorder="1" applyAlignment="1">
      <alignment horizontal="left"/>
    </xf>
    <xf numFmtId="49" fontId="1" fillId="11" borderId="54" xfId="0" applyNumberFormat="1" applyFont="1" applyFill="1" applyBorder="1" applyAlignment="1">
      <alignment horizontal="center"/>
    </xf>
    <xf numFmtId="49" fontId="1" fillId="11" borderId="55" xfId="0" applyNumberFormat="1" applyFont="1" applyFill="1" applyBorder="1" applyAlignment="1">
      <alignment horizontal="center"/>
    </xf>
    <xf numFmtId="4" fontId="1" fillId="11" borderId="54" xfId="0" applyNumberFormat="1" applyFont="1" applyFill="1" applyBorder="1" applyAlignment="1">
      <alignment horizontal="center"/>
    </xf>
    <xf numFmtId="4" fontId="1" fillId="11" borderId="50" xfId="0" applyNumberFormat="1" applyFont="1" applyFill="1" applyBorder="1" applyAlignment="1">
      <alignment horizontal="center"/>
    </xf>
    <xf numFmtId="0" fontId="1" fillId="11" borderId="55" xfId="0" applyNumberFormat="1" applyFont="1" applyFill="1" applyBorder="1" applyAlignment="1">
      <alignment horizontal="center"/>
    </xf>
    <xf numFmtId="49" fontId="1" fillId="11" borderId="27" xfId="0" applyNumberFormat="1" applyFont="1" applyFill="1" applyBorder="1" applyAlignment="1">
      <alignment horizontal="center"/>
    </xf>
    <xf numFmtId="49" fontId="1" fillId="11" borderId="1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9" borderId="50" xfId="0" applyNumberFormat="1" applyFont="1" applyFill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6" fillId="11" borderId="0" xfId="0" applyNumberFormat="1" applyFont="1" applyFill="1"/>
    <xf numFmtId="0" fontId="1" fillId="11" borderId="54" xfId="0" applyNumberFormat="1" applyFont="1" applyFill="1" applyBorder="1" applyAlignment="1">
      <alignment horizontal="center"/>
    </xf>
    <xf numFmtId="0" fontId="1" fillId="11" borderId="27" xfId="0" applyNumberFormat="1" applyFont="1" applyFill="1" applyBorder="1" applyAlignment="1">
      <alignment horizontal="center"/>
    </xf>
    <xf numFmtId="0" fontId="1" fillId="11" borderId="10" xfId="0" applyNumberFormat="1" applyFont="1" applyFill="1" applyBorder="1" applyAlignment="1">
      <alignment horizontal="center"/>
    </xf>
    <xf numFmtId="0" fontId="8" fillId="11" borderId="0" xfId="0" applyFont="1" applyFill="1"/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top"/>
    </xf>
    <xf numFmtId="0" fontId="10" fillId="0" borderId="0" xfId="0" applyNumberFormat="1" applyFont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4" fillId="4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2" fillId="2" borderId="17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 indent="1"/>
    </xf>
    <xf numFmtId="0" fontId="1" fillId="0" borderId="5" xfId="0" applyNumberFormat="1" applyFont="1" applyBorder="1" applyAlignment="1">
      <alignment horizontal="left" indent="1"/>
    </xf>
    <xf numFmtId="0" fontId="5" fillId="0" borderId="8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27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left" indent="2"/>
    </xf>
    <xf numFmtId="0" fontId="1" fillId="0" borderId="1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9" borderId="50" xfId="0" applyNumberFormat="1" applyFont="1" applyFill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61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3"/>
    </xf>
    <xf numFmtId="0" fontId="1" fillId="0" borderId="1" xfId="0" applyNumberFormat="1" applyFont="1" applyBorder="1" applyAlignment="1">
      <alignment horizontal="left" indent="3"/>
    </xf>
    <xf numFmtId="4" fontId="1" fillId="8" borderId="50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>
      <alignment horizontal="left" indent="3"/>
    </xf>
    <xf numFmtId="0" fontId="1" fillId="0" borderId="8" xfId="0" applyNumberFormat="1" applyFont="1" applyBorder="1" applyAlignment="1">
      <alignment horizontal="left" indent="3"/>
    </xf>
    <xf numFmtId="0" fontId="1" fillId="0" borderId="27" xfId="0" applyNumberFormat="1" applyFont="1" applyBorder="1" applyAlignment="1">
      <alignment horizontal="left" wrapText="1" indent="3"/>
    </xf>
    <xf numFmtId="0" fontId="2" fillId="5" borderId="17" xfId="0" applyNumberFormat="1" applyFont="1" applyFill="1" applyBorder="1" applyAlignment="1">
      <alignment horizontal="left"/>
    </xf>
    <xf numFmtId="0" fontId="2" fillId="5" borderId="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2"/>
    </xf>
    <xf numFmtId="0" fontId="1" fillId="3" borderId="5" xfId="0" applyNumberFormat="1" applyFont="1" applyFill="1" applyBorder="1" applyAlignment="1">
      <alignment horizontal="left" indent="2"/>
    </xf>
    <xf numFmtId="0" fontId="1" fillId="0" borderId="27" xfId="0" applyNumberFormat="1" applyFont="1" applyBorder="1" applyAlignment="1"/>
    <xf numFmtId="0" fontId="1" fillId="0" borderId="8" xfId="0" applyNumberFormat="1" applyFont="1" applyBorder="1" applyAlignment="1"/>
    <xf numFmtId="0" fontId="1" fillId="0" borderId="17" xfId="0" applyNumberFormat="1" applyFont="1" applyBorder="1" applyAlignment="1"/>
    <xf numFmtId="0" fontId="1" fillId="0" borderId="5" xfId="0" applyNumberFormat="1" applyFont="1" applyBorder="1" applyAlignment="1"/>
    <xf numFmtId="0" fontId="1" fillId="0" borderId="27" xfId="0" applyNumberFormat="1" applyFont="1" applyBorder="1" applyAlignment="1">
      <alignment wrapText="1"/>
    </xf>
    <xf numFmtId="0" fontId="1" fillId="6" borderId="27" xfId="0" applyNumberFormat="1" applyFont="1" applyFill="1" applyBorder="1" applyAlignment="1">
      <alignment horizontal="left" wrapText="1" indent="4"/>
    </xf>
    <xf numFmtId="0" fontId="1" fillId="6" borderId="8" xfId="0" applyNumberFormat="1" applyFont="1" applyFill="1" applyBorder="1" applyAlignment="1">
      <alignment horizontal="left" indent="4"/>
    </xf>
    <xf numFmtId="0" fontId="1" fillId="3" borderId="17" xfId="0" applyNumberFormat="1" applyFont="1" applyFill="1" applyBorder="1" applyAlignment="1">
      <alignment horizontal="left" wrapText="1" indent="1"/>
    </xf>
    <xf numFmtId="0" fontId="1" fillId="3" borderId="5" xfId="0" applyNumberFormat="1" applyFont="1" applyFill="1" applyBorder="1" applyAlignment="1">
      <alignment horizontal="left" indent="1"/>
    </xf>
    <xf numFmtId="0" fontId="1" fillId="6" borderId="17" xfId="0" applyNumberFormat="1" applyFont="1" applyFill="1" applyBorder="1" applyAlignment="1">
      <alignment horizontal="left" wrapText="1" indent="3"/>
    </xf>
    <xf numFmtId="0" fontId="1" fillId="6" borderId="5" xfId="0" applyNumberFormat="1" applyFont="1" applyFill="1" applyBorder="1" applyAlignment="1">
      <alignment horizontal="left" indent="3"/>
    </xf>
    <xf numFmtId="0" fontId="1" fillId="3" borderId="27" xfId="0" applyNumberFormat="1" applyFont="1" applyFill="1" applyBorder="1" applyAlignment="1">
      <alignment horizontal="left" wrapText="1" indent="3"/>
    </xf>
    <xf numFmtId="0" fontId="1" fillId="3" borderId="8" xfId="0" applyNumberFormat="1" applyFont="1" applyFill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left" wrapText="1" indent="3"/>
    </xf>
    <xf numFmtId="0" fontId="1" fillId="3" borderId="5" xfId="0" applyNumberFormat="1" applyFont="1" applyFill="1" applyBorder="1" applyAlignment="1">
      <alignment horizontal="left" indent="3"/>
    </xf>
    <xf numFmtId="0" fontId="1" fillId="6" borderId="17" xfId="0" applyNumberFormat="1" applyFont="1" applyFill="1" applyBorder="1" applyAlignment="1">
      <alignment horizontal="left" wrapText="1" indent="4"/>
    </xf>
    <xf numFmtId="0" fontId="1" fillId="6" borderId="5" xfId="0" applyNumberFormat="1" applyFont="1" applyFill="1" applyBorder="1" applyAlignment="1">
      <alignment horizontal="left" indent="4"/>
    </xf>
    <xf numFmtId="0" fontId="1" fillId="3" borderId="17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/>
    </xf>
    <xf numFmtId="0" fontId="2" fillId="3" borderId="17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0" fontId="1" fillId="6" borderId="27" xfId="0" applyNumberFormat="1" applyFont="1" applyFill="1" applyBorder="1" applyAlignment="1">
      <alignment horizontal="left" wrapText="1" indent="3"/>
    </xf>
    <xf numFmtId="0" fontId="1" fillId="6" borderId="8" xfId="0" applyNumberFormat="1" applyFont="1" applyFill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4"/>
    </xf>
    <xf numFmtId="0" fontId="1" fillId="0" borderId="1" xfId="0" applyNumberFormat="1" applyFont="1" applyBorder="1" applyAlignment="1">
      <alignment horizontal="left" indent="4"/>
    </xf>
    <xf numFmtId="0" fontId="1" fillId="11" borderId="17" xfId="0" applyNumberFormat="1" applyFont="1" applyFill="1" applyBorder="1" applyAlignment="1">
      <alignment horizontal="left" wrapText="1" indent="3"/>
    </xf>
    <xf numFmtId="0" fontId="1" fillId="11" borderId="5" xfId="0" applyNumberFormat="1" applyFont="1" applyFill="1" applyBorder="1" applyAlignment="1">
      <alignment horizontal="left" indent="3"/>
    </xf>
    <xf numFmtId="0" fontId="1" fillId="11" borderId="17" xfId="0" applyNumberFormat="1" applyFont="1" applyFill="1" applyBorder="1" applyAlignment="1">
      <alignment horizontal="center" wrapText="1"/>
    </xf>
    <xf numFmtId="0" fontId="1" fillId="11" borderId="5" xfId="0" applyNumberFormat="1" applyFont="1" applyFill="1" applyBorder="1" applyAlignment="1">
      <alignment horizontal="center" wrapText="1"/>
    </xf>
    <xf numFmtId="0" fontId="1" fillId="11" borderId="18" xfId="0" applyNumberFormat="1" applyFont="1" applyFill="1" applyBorder="1" applyAlignment="1">
      <alignment horizontal="center" wrapText="1"/>
    </xf>
    <xf numFmtId="0" fontId="23" fillId="0" borderId="0" xfId="0" applyNumberFormat="1" applyFont="1" applyAlignment="1">
      <alignment horizontal="center"/>
    </xf>
    <xf numFmtId="0" fontId="23" fillId="4" borderId="0" xfId="0" applyNumberFormat="1" applyFont="1" applyFill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4" borderId="27" xfId="0" applyNumberFormat="1" applyFont="1" applyFill="1" applyBorder="1" applyAlignment="1"/>
    <xf numFmtId="0" fontId="1" fillId="4" borderId="8" xfId="0" applyNumberFormat="1" applyFont="1" applyFill="1" applyBorder="1" applyAlignment="1"/>
    <xf numFmtId="0" fontId="1" fillId="4" borderId="17" xfId="0" applyNumberFormat="1" applyFont="1" applyFill="1" applyBorder="1" applyAlignment="1"/>
    <xf numFmtId="0" fontId="1" fillId="4" borderId="5" xfId="0" applyNumberFormat="1" applyFont="1" applyFill="1" applyBorder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" fillId="11" borderId="5" xfId="0" applyNumberFormat="1" applyFont="1" applyFill="1" applyBorder="1" applyAlignment="1">
      <alignment horizontal="left" wrapText="1" indent="3"/>
    </xf>
    <xf numFmtId="0" fontId="1" fillId="11" borderId="18" xfId="0" applyNumberFormat="1" applyFont="1" applyFill="1" applyBorder="1" applyAlignment="1">
      <alignment horizontal="left" wrapText="1" indent="3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49" fontId="1" fillId="0" borderId="5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1"/>
    </xf>
    <xf numFmtId="0" fontId="1" fillId="0" borderId="5" xfId="1" applyNumberFormat="1" applyFont="1" applyBorder="1" applyAlignment="1">
      <alignment horizontal="left" indent="1"/>
    </xf>
    <xf numFmtId="49" fontId="1" fillId="0" borderId="17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3"/>
    </xf>
    <xf numFmtId="0" fontId="1" fillId="0" borderId="5" xfId="1" applyNumberFormat="1" applyFont="1" applyBorder="1" applyAlignment="1">
      <alignment horizontal="left" indent="3"/>
    </xf>
    <xf numFmtId="0" fontId="1" fillId="0" borderId="43" xfId="1" applyNumberFormat="1" applyFont="1" applyFill="1" applyBorder="1" applyAlignment="1">
      <alignment horizontal="center"/>
    </xf>
    <xf numFmtId="0" fontId="1" fillId="0" borderId="8" xfId="1" applyNumberFormat="1" applyFont="1" applyFill="1" applyBorder="1" applyAlignment="1">
      <alignment horizontal="center"/>
    </xf>
    <xf numFmtId="0" fontId="1" fillId="0" borderId="44" xfId="1" applyNumberFormat="1" applyFont="1" applyFill="1" applyBorder="1" applyAlignment="1">
      <alignment horizontal="center"/>
    </xf>
    <xf numFmtId="0" fontId="15" fillId="0" borderId="0" xfId="1" applyNumberFormat="1" applyFont="1" applyBorder="1" applyAlignment="1">
      <alignment horizontal="justify" vertical="top"/>
    </xf>
    <xf numFmtId="0" fontId="4" fillId="0" borderId="0" xfId="1" applyNumberFormat="1" applyFont="1" applyBorder="1" applyAlignment="1">
      <alignment horizontal="justify" vertical="top"/>
    </xf>
    <xf numFmtId="0" fontId="15" fillId="0" borderId="0" xfId="1" applyNumberFormat="1" applyFont="1" applyBorder="1" applyAlignment="1">
      <alignment horizontal="justify" wrapText="1"/>
    </xf>
    <xf numFmtId="0" fontId="15" fillId="0" borderId="0" xfId="1" applyNumberFormat="1" applyFont="1" applyBorder="1" applyAlignment="1">
      <alignment horizontal="justify"/>
    </xf>
    <xf numFmtId="0" fontId="4" fillId="0" borderId="0" xfId="1" applyNumberFormat="1" applyFont="1" applyBorder="1" applyAlignment="1">
      <alignment horizontal="justify"/>
    </xf>
    <xf numFmtId="0" fontId="1" fillId="0" borderId="41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/>
    </xf>
    <xf numFmtId="49" fontId="1" fillId="0" borderId="8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0" borderId="8" xfId="1" applyNumberFormat="1" applyFont="1" applyBorder="1" applyAlignment="1">
      <alignment horizontal="left"/>
    </xf>
    <xf numFmtId="0" fontId="7" fillId="0" borderId="45" xfId="1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top"/>
    </xf>
    <xf numFmtId="0" fontId="7" fillId="0" borderId="46" xfId="1" applyNumberFormat="1" applyFont="1" applyBorder="1" applyAlignment="1">
      <alignment horizontal="center" vertical="top"/>
    </xf>
    <xf numFmtId="4" fontId="1" fillId="0" borderId="3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1" fillId="0" borderId="20" xfId="1" applyNumberFormat="1" applyFont="1" applyBorder="1" applyAlignment="1">
      <alignment horizontal="center"/>
    </xf>
    <xf numFmtId="4" fontId="1" fillId="0" borderId="25" xfId="1" applyNumberFormat="1" applyFont="1" applyBorder="1" applyAlignment="1">
      <alignment horizontal="center"/>
    </xf>
    <xf numFmtId="4" fontId="1" fillId="0" borderId="23" xfId="1" applyNumberFormat="1" applyFont="1" applyBorder="1" applyAlignment="1">
      <alignment horizontal="center"/>
    </xf>
    <xf numFmtId="4" fontId="1" fillId="0" borderId="26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left" wrapText="1" indent="4"/>
    </xf>
    <xf numFmtId="0" fontId="1" fillId="0" borderId="8" xfId="1" applyNumberFormat="1" applyFont="1" applyBorder="1" applyAlignment="1">
      <alignment horizontal="left" indent="4"/>
    </xf>
    <xf numFmtId="0" fontId="1" fillId="0" borderId="8" xfId="1" applyNumberFormat="1" applyFont="1" applyBorder="1" applyAlignment="1">
      <alignment horizontal="center"/>
    </xf>
    <xf numFmtId="0" fontId="21" fillId="0" borderId="8" xfId="1" applyNumberFormat="1" applyFont="1" applyBorder="1" applyAlignment="1">
      <alignment horizontal="center"/>
    </xf>
    <xf numFmtId="49" fontId="21" fillId="0" borderId="8" xfId="1" applyNumberFormat="1" applyFont="1" applyBorder="1" applyAlignment="1">
      <alignment horizontal="center"/>
    </xf>
    <xf numFmtId="0" fontId="7" fillId="0" borderId="45" xfId="1" applyNumberFormat="1" applyFont="1" applyFill="1" applyBorder="1" applyAlignment="1">
      <alignment horizontal="center" vertical="top"/>
    </xf>
    <xf numFmtId="0" fontId="7" fillId="0" borderId="1" xfId="1" applyNumberFormat="1" applyFont="1" applyFill="1" applyBorder="1" applyAlignment="1">
      <alignment horizontal="center" vertical="top"/>
    </xf>
    <xf numFmtId="0" fontId="7" fillId="0" borderId="46" xfId="1" applyNumberFormat="1" applyFont="1" applyFill="1" applyBorder="1" applyAlignment="1">
      <alignment horizontal="center" vertical="top"/>
    </xf>
    <xf numFmtId="4" fontId="1" fillId="0" borderId="4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4" fontId="1" fillId="0" borderId="18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left" wrapText="1" indent="4"/>
    </xf>
    <xf numFmtId="0" fontId="1" fillId="0" borderId="1" xfId="1" applyNumberFormat="1" applyFont="1" applyBorder="1" applyAlignment="1">
      <alignment horizontal="left" indent="4"/>
    </xf>
    <xf numFmtId="0" fontId="1" fillId="0" borderId="20" xfId="1" applyNumberFormat="1" applyFont="1" applyBorder="1" applyAlignment="1">
      <alignment horizontal="left" indent="4"/>
    </xf>
    <xf numFmtId="49" fontId="1" fillId="0" borderId="19" xfId="1" applyNumberFormat="1" applyFont="1" applyBorder="1" applyAlignment="1">
      <alignment horizontal="center"/>
    </xf>
    <xf numFmtId="49" fontId="1" fillId="0" borderId="22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24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/>
    </xf>
    <xf numFmtId="0" fontId="1" fillId="0" borderId="5" xfId="1" applyNumberFormat="1" applyFont="1" applyBorder="1" applyAlignment="1">
      <alignment horizontal="left"/>
    </xf>
    <xf numFmtId="49" fontId="1" fillId="0" borderId="27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9" xfId="1" applyNumberFormat="1" applyFont="1" applyBorder="1" applyAlignment="1">
      <alignment horizontal="center"/>
    </xf>
    <xf numFmtId="4" fontId="1" fillId="0" borderId="21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" fontId="1" fillId="0" borderId="15" xfId="1" applyNumberFormat="1" applyFon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/>
    </xf>
    <xf numFmtId="4" fontId="1" fillId="0" borderId="16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2"/>
    </xf>
    <xf numFmtId="0" fontId="1" fillId="0" borderId="5" xfId="1" applyNumberFormat="1" applyFont="1" applyBorder="1" applyAlignment="1">
      <alignment horizontal="left" indent="2"/>
    </xf>
    <xf numFmtId="49" fontId="1" fillId="0" borderId="28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30" xfId="1" applyNumberFormat="1" applyFont="1" applyBorder="1" applyAlignment="1">
      <alignment horizontal="center"/>
    </xf>
    <xf numFmtId="49" fontId="1" fillId="0" borderId="31" xfId="1" applyNumberFormat="1" applyFont="1" applyBorder="1" applyAlignment="1">
      <alignment horizontal="center"/>
    </xf>
    <xf numFmtId="4" fontId="1" fillId="0" borderId="31" xfId="1" applyNumberFormat="1" applyFont="1" applyBorder="1" applyAlignment="1">
      <alignment horizontal="center"/>
    </xf>
    <xf numFmtId="4" fontId="1" fillId="0" borderId="29" xfId="1" applyNumberFormat="1" applyFont="1" applyBorder="1" applyAlignment="1">
      <alignment horizontal="center"/>
    </xf>
    <xf numFmtId="4" fontId="1" fillId="0" borderId="30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 vertical="top"/>
    </xf>
    <xf numFmtId="49" fontId="1" fillId="0" borderId="11" xfId="1" applyNumberFormat="1" applyFont="1" applyBorder="1" applyAlignment="1">
      <alignment horizontal="center" vertical="top"/>
    </xf>
    <xf numFmtId="49" fontId="1" fillId="0" borderId="3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5" xfId="1" applyNumberFormat="1" applyFont="1" applyBorder="1" applyAlignment="1">
      <alignment horizontal="left"/>
    </xf>
    <xf numFmtId="49" fontId="2" fillId="0" borderId="12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" fontId="19" fillId="0" borderId="15" xfId="1" applyNumberFormat="1" applyFont="1" applyBorder="1" applyAlignment="1">
      <alignment horizontal="center"/>
    </xf>
    <xf numFmtId="4" fontId="19" fillId="0" borderId="13" xfId="1" applyNumberFormat="1" applyFont="1" applyBorder="1" applyAlignment="1">
      <alignment horizontal="center"/>
    </xf>
    <xf numFmtId="4" fontId="19" fillId="0" borderId="14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right"/>
    </xf>
    <xf numFmtId="49" fontId="1" fillId="0" borderId="5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top" wrapText="1"/>
    </xf>
    <xf numFmtId="0" fontId="1" fillId="0" borderId="8" xfId="1" applyNumberFormat="1" applyFont="1" applyBorder="1" applyAlignment="1">
      <alignment horizontal="center" vertical="top" wrapText="1"/>
    </xf>
    <xf numFmtId="0" fontId="1" fillId="0" borderId="9" xfId="1" applyNumberFormat="1" applyFont="1" applyBorder="1" applyAlignment="1">
      <alignment horizontal="center" vertical="top" wrapText="1"/>
    </xf>
  </cellXfs>
  <cellStyles count="4">
    <cellStyle name="xl38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6"/>
  <sheetViews>
    <sheetView zoomScale="110" zoomScaleNormal="110" workbookViewId="0">
      <selection activeCell="K7" sqref="K7:N7"/>
    </sheetView>
  </sheetViews>
  <sheetFormatPr defaultColWidth="9.140625" defaultRowHeight="15"/>
  <cols>
    <col min="1" max="1" width="9.140625" style="145"/>
    <col min="2" max="9" width="9.140625" style="146"/>
    <col min="10" max="10" width="14.7109375" style="146" customWidth="1"/>
    <col min="11" max="14" width="10.5703125" style="146" customWidth="1"/>
    <col min="15" max="67" width="9.140625" style="145"/>
    <col min="68" max="16384" width="9.140625" style="146"/>
  </cols>
  <sheetData>
    <row r="1" spans="4:67">
      <c r="K1" s="287" t="s">
        <v>118</v>
      </c>
      <c r="L1" s="287"/>
      <c r="M1" s="287"/>
      <c r="N1" s="287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</row>
    <row r="2" spans="4:67" ht="60" customHeight="1">
      <c r="K2" s="289" t="s">
        <v>119</v>
      </c>
      <c r="L2" s="289"/>
      <c r="M2" s="289"/>
      <c r="N2" s="289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</row>
    <row r="4" spans="4:67">
      <c r="K4" s="291" t="s">
        <v>126</v>
      </c>
      <c r="L4" s="291"/>
      <c r="M4" s="291"/>
      <c r="N4" s="291"/>
    </row>
    <row r="5" spans="4:67">
      <c r="K5" s="291" t="s">
        <v>267</v>
      </c>
      <c r="L5" s="291"/>
      <c r="M5" s="291"/>
      <c r="N5" s="291"/>
    </row>
    <row r="6" spans="4:67">
      <c r="K6" s="282" t="s">
        <v>120</v>
      </c>
      <c r="L6" s="282"/>
      <c r="M6" s="282"/>
      <c r="N6" s="282"/>
    </row>
    <row r="7" spans="4:67" ht="29.25" customHeight="1">
      <c r="K7" s="283" t="str">
        <f>вспомогательная!J7</f>
        <v>Муниципальное бюджетное дошкольное образовательное учреждение детский сад № 103 г. Пензы "Ласточка"</v>
      </c>
      <c r="L7" s="284"/>
      <c r="M7" s="284"/>
      <c r="N7" s="284"/>
    </row>
    <row r="8" spans="4:67">
      <c r="K8" s="282" t="s">
        <v>121</v>
      </c>
      <c r="L8" s="282"/>
      <c r="M8" s="282"/>
      <c r="N8" s="282"/>
    </row>
    <row r="9" spans="4:67">
      <c r="K9" s="285" t="str">
        <f>вспомогательная!J9</f>
        <v>Чернецова С.В.</v>
      </c>
      <c r="L9" s="285"/>
      <c r="M9" s="285"/>
      <c r="N9" s="285"/>
    </row>
    <row r="10" spans="4:67" ht="8.25" customHeight="1">
      <c r="K10" s="282" t="s">
        <v>122</v>
      </c>
      <c r="L10" s="282"/>
      <c r="M10" s="286" t="s">
        <v>125</v>
      </c>
      <c r="N10" s="286"/>
    </row>
    <row r="11" spans="4:67">
      <c r="K11" s="301" t="str">
        <f>вспомогательная!J11</f>
        <v>29 декабря 2020</v>
      </c>
      <c r="L11" s="301"/>
      <c r="M11" s="301"/>
      <c r="N11" s="301"/>
    </row>
    <row r="12" spans="4:67" ht="15.75" thickBot="1"/>
    <row r="13" spans="4:67" ht="12" customHeight="1">
      <c r="L13" s="12"/>
      <c r="M13" s="12"/>
      <c r="N13" s="302" t="s">
        <v>109</v>
      </c>
    </row>
    <row r="14" spans="4:67" ht="12" customHeight="1" thickBot="1">
      <c r="L14" s="13"/>
      <c r="M14" s="13"/>
      <c r="N14" s="303"/>
    </row>
    <row r="15" spans="4:67" ht="15" customHeight="1">
      <c r="D15" s="304" t="s">
        <v>230</v>
      </c>
      <c r="E15" s="304"/>
      <c r="F15" s="304"/>
      <c r="G15" s="304"/>
      <c r="H15" s="304"/>
      <c r="I15" s="304"/>
      <c r="J15" s="304"/>
      <c r="L15" s="13"/>
      <c r="M15" s="14" t="s">
        <v>110</v>
      </c>
      <c r="N15" s="15" t="str">
        <f>вспомогательная!M15</f>
        <v>29.12.2020</v>
      </c>
    </row>
    <row r="16" spans="4:67" ht="15" customHeight="1">
      <c r="D16" s="304" t="s">
        <v>205</v>
      </c>
      <c r="E16" s="304"/>
      <c r="F16" s="304"/>
      <c r="G16" s="304"/>
      <c r="H16" s="304"/>
      <c r="I16" s="304"/>
      <c r="J16" s="304"/>
      <c r="L16" s="13"/>
      <c r="M16" s="14" t="s">
        <v>111</v>
      </c>
      <c r="N16" s="147"/>
    </row>
    <row r="17" spans="1:67" ht="15" customHeight="1">
      <c r="D17" s="304" t="str">
        <f>вспомогательная!C17</f>
        <v>от "29" декабря 2020г.</v>
      </c>
      <c r="E17" s="304"/>
      <c r="F17" s="304"/>
      <c r="G17" s="304"/>
      <c r="H17" s="304"/>
      <c r="I17" s="304"/>
      <c r="J17" s="304"/>
      <c r="L17" s="13"/>
      <c r="M17" s="14" t="s">
        <v>112</v>
      </c>
      <c r="N17" s="147" t="s">
        <v>242</v>
      </c>
    </row>
    <row r="18" spans="1:67" ht="12" customHeight="1">
      <c r="B18" s="318" t="s">
        <v>255</v>
      </c>
      <c r="C18" s="318"/>
      <c r="D18" s="318"/>
      <c r="E18" s="199"/>
      <c r="F18" s="18"/>
      <c r="G18" s="18"/>
      <c r="H18" s="18"/>
      <c r="I18" s="18"/>
      <c r="L18" s="13"/>
      <c r="M18" s="14" t="s">
        <v>111</v>
      </c>
      <c r="N18" s="147"/>
    </row>
    <row r="19" spans="1:67" ht="12" customHeight="1">
      <c r="B19" s="318" t="s">
        <v>256</v>
      </c>
      <c r="C19" s="318"/>
      <c r="D19" s="318"/>
      <c r="E19" s="318"/>
      <c r="F19" s="319" t="s">
        <v>257</v>
      </c>
      <c r="G19" s="319"/>
      <c r="H19" s="319"/>
      <c r="I19" s="319"/>
      <c r="L19" s="13"/>
      <c r="M19" s="14" t="s">
        <v>113</v>
      </c>
      <c r="N19" s="98" t="str">
        <f>вспомогательная!M19</f>
        <v>5836100409</v>
      </c>
    </row>
    <row r="20" spans="1:67" ht="28.5" customHeight="1">
      <c r="B20" s="18" t="s">
        <v>258</v>
      </c>
      <c r="C20" s="18"/>
      <c r="D20" s="320" t="str">
        <f>вспомогательная!C20</f>
        <v>Муниципальное бюджетное дошкольное образовательное учреждение детский сад № 103 г. Пензы "Ласточка"</v>
      </c>
      <c r="E20" s="320"/>
      <c r="F20" s="320"/>
      <c r="G20" s="320"/>
      <c r="H20" s="320"/>
      <c r="I20" s="320"/>
      <c r="J20" s="320"/>
      <c r="L20" s="13"/>
      <c r="M20" s="14" t="s">
        <v>114</v>
      </c>
      <c r="N20" s="98" t="str">
        <f>вспомогательная!M20</f>
        <v>583601001</v>
      </c>
    </row>
    <row r="21" spans="1:67" ht="12" customHeight="1" thickBot="1">
      <c r="B21" s="18" t="s">
        <v>259</v>
      </c>
      <c r="C21" s="18"/>
      <c r="D21" s="18"/>
      <c r="E21" s="18"/>
      <c r="F21" s="18"/>
      <c r="G21" s="18"/>
      <c r="H21" s="18"/>
      <c r="I21" s="18"/>
      <c r="L21" s="13"/>
      <c r="M21" s="14" t="s">
        <v>115</v>
      </c>
      <c r="N21" s="148" t="s">
        <v>116</v>
      </c>
    </row>
    <row r="22" spans="1:67">
      <c r="E22" s="149" t="s">
        <v>117</v>
      </c>
      <c r="F22" s="149"/>
      <c r="G22" s="149"/>
      <c r="H22" s="149"/>
    </row>
    <row r="23" spans="1:67" ht="15.75" thickBot="1"/>
    <row r="24" spans="1:67">
      <c r="B24" s="305" t="s">
        <v>0</v>
      </c>
      <c r="C24" s="306"/>
      <c r="D24" s="306"/>
      <c r="E24" s="306"/>
      <c r="F24" s="306"/>
      <c r="G24" s="306"/>
      <c r="H24" s="311" t="s">
        <v>1</v>
      </c>
      <c r="I24" s="311" t="s">
        <v>2</v>
      </c>
      <c r="J24" s="314" t="s">
        <v>3</v>
      </c>
      <c r="K24" s="316" t="s">
        <v>4</v>
      </c>
      <c r="L24" s="316"/>
      <c r="M24" s="316"/>
      <c r="N24" s="317"/>
    </row>
    <row r="25" spans="1:67">
      <c r="B25" s="307"/>
      <c r="C25" s="308"/>
      <c r="D25" s="308"/>
      <c r="E25" s="308"/>
      <c r="F25" s="308"/>
      <c r="G25" s="308"/>
      <c r="H25" s="312"/>
      <c r="I25" s="312"/>
      <c r="J25" s="315"/>
      <c r="K25" s="58" t="s">
        <v>199</v>
      </c>
      <c r="L25" s="58" t="s">
        <v>200</v>
      </c>
      <c r="M25" s="58" t="s">
        <v>201</v>
      </c>
      <c r="N25" s="292" t="s">
        <v>7</v>
      </c>
    </row>
    <row r="26" spans="1:67" ht="36.75" customHeight="1">
      <c r="B26" s="309"/>
      <c r="C26" s="310"/>
      <c r="D26" s="310"/>
      <c r="E26" s="310"/>
      <c r="F26" s="310"/>
      <c r="G26" s="310"/>
      <c r="H26" s="313"/>
      <c r="I26" s="313"/>
      <c r="J26" s="315"/>
      <c r="K26" s="59" t="s">
        <v>8</v>
      </c>
      <c r="L26" s="59" t="s">
        <v>9</v>
      </c>
      <c r="M26" s="59" t="s">
        <v>10</v>
      </c>
      <c r="N26" s="292"/>
    </row>
    <row r="27" spans="1:67" ht="15.75" thickBot="1">
      <c r="B27" s="293" t="s">
        <v>11</v>
      </c>
      <c r="C27" s="294"/>
      <c r="D27" s="294"/>
      <c r="E27" s="294"/>
      <c r="F27" s="294"/>
      <c r="G27" s="294"/>
      <c r="H27" s="150" t="s">
        <v>12</v>
      </c>
      <c r="I27" s="150" t="s">
        <v>13</v>
      </c>
      <c r="J27" s="150" t="s">
        <v>14</v>
      </c>
      <c r="K27" s="150" t="s">
        <v>15</v>
      </c>
      <c r="L27" s="150" t="s">
        <v>16</v>
      </c>
      <c r="M27" s="150" t="s">
        <v>17</v>
      </c>
      <c r="N27" s="151" t="s">
        <v>18</v>
      </c>
    </row>
    <row r="28" spans="1:67">
      <c r="B28" s="295" t="s">
        <v>19</v>
      </c>
      <c r="C28" s="296"/>
      <c r="D28" s="296"/>
      <c r="E28" s="296"/>
      <c r="F28" s="296"/>
      <c r="G28" s="296"/>
      <c r="H28" s="152" t="s">
        <v>20</v>
      </c>
      <c r="I28" s="153" t="s">
        <v>21</v>
      </c>
      <c r="J28" s="154" t="s">
        <v>21</v>
      </c>
      <c r="K28" s="194">
        <f>вспомогательная!J28</f>
        <v>647391.89</v>
      </c>
      <c r="L28" s="194">
        <f>вспомогательная!K28</f>
        <v>0</v>
      </c>
      <c r="M28" s="194">
        <f>вспомогательная!L28</f>
        <v>0</v>
      </c>
      <c r="N28" s="46"/>
    </row>
    <row r="29" spans="1:67">
      <c r="B29" s="295" t="s">
        <v>22</v>
      </c>
      <c r="C29" s="296"/>
      <c r="D29" s="296"/>
      <c r="E29" s="296"/>
      <c r="F29" s="296"/>
      <c r="G29" s="296"/>
      <c r="H29" s="142" t="s">
        <v>23</v>
      </c>
      <c r="I29" s="118" t="s">
        <v>21</v>
      </c>
      <c r="J29" s="155" t="s">
        <v>21</v>
      </c>
      <c r="K29" s="140">
        <f>K28+K30-K56</f>
        <v>0</v>
      </c>
      <c r="L29" s="140">
        <f t="shared" ref="L29:M29" si="0">L28+L30-L56</f>
        <v>0</v>
      </c>
      <c r="M29" s="140">
        <f t="shared" si="0"/>
        <v>0</v>
      </c>
      <c r="N29" s="137"/>
    </row>
    <row r="30" spans="1:67" s="160" customFormat="1">
      <c r="A30" s="145"/>
      <c r="B30" s="297" t="s">
        <v>24</v>
      </c>
      <c r="C30" s="298"/>
      <c r="D30" s="298"/>
      <c r="E30" s="298"/>
      <c r="F30" s="298"/>
      <c r="G30" s="298"/>
      <c r="H30" s="157" t="s">
        <v>25</v>
      </c>
      <c r="I30" s="158"/>
      <c r="J30" s="159"/>
      <c r="K30" s="86">
        <f>K31+K34+K37+K40+K43+K47+K53</f>
        <v>38272227.240000002</v>
      </c>
      <c r="L30" s="86">
        <f t="shared" ref="L30:M30" si="1">L31+L34+L37+L40+L43+L47+L53</f>
        <v>37622577</v>
      </c>
      <c r="M30" s="86">
        <f t="shared" si="1"/>
        <v>38852219</v>
      </c>
      <c r="N30" s="50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</row>
    <row r="31" spans="1:67">
      <c r="B31" s="299" t="s">
        <v>26</v>
      </c>
      <c r="C31" s="300"/>
      <c r="D31" s="300"/>
      <c r="E31" s="300"/>
      <c r="F31" s="300"/>
      <c r="G31" s="300"/>
      <c r="H31" s="142" t="s">
        <v>27</v>
      </c>
      <c r="I31" s="118" t="s">
        <v>28</v>
      </c>
      <c r="J31" s="155"/>
      <c r="K31" s="140">
        <f t="shared" ref="K31:M31" si="2">K32</f>
        <v>0</v>
      </c>
      <c r="L31" s="140">
        <f t="shared" si="2"/>
        <v>0</v>
      </c>
      <c r="M31" s="140">
        <f t="shared" si="2"/>
        <v>0</v>
      </c>
      <c r="N31" s="137"/>
    </row>
    <row r="32" spans="1:67">
      <c r="B32" s="323" t="s">
        <v>29</v>
      </c>
      <c r="C32" s="324"/>
      <c r="D32" s="324"/>
      <c r="E32" s="324"/>
      <c r="F32" s="324"/>
      <c r="G32" s="324"/>
      <c r="H32" s="325" t="s">
        <v>30</v>
      </c>
      <c r="I32" s="340"/>
      <c r="J32" s="329"/>
      <c r="K32" s="331"/>
      <c r="L32" s="331"/>
      <c r="M32" s="331"/>
      <c r="N32" s="332"/>
    </row>
    <row r="33" spans="2:14" ht="11.25" customHeight="1">
      <c r="B33" s="333"/>
      <c r="C33" s="334"/>
      <c r="D33" s="334"/>
      <c r="E33" s="334"/>
      <c r="F33" s="334"/>
      <c r="G33" s="334"/>
      <c r="H33" s="326"/>
      <c r="I33" s="341"/>
      <c r="J33" s="329"/>
      <c r="K33" s="331"/>
      <c r="L33" s="331"/>
      <c r="M33" s="331"/>
      <c r="N33" s="332"/>
    </row>
    <row r="34" spans="2:14">
      <c r="B34" s="321" t="s">
        <v>31</v>
      </c>
      <c r="C34" s="322"/>
      <c r="D34" s="322"/>
      <c r="E34" s="322"/>
      <c r="F34" s="322"/>
      <c r="G34" s="322"/>
      <c r="H34" s="181" t="s">
        <v>32</v>
      </c>
      <c r="I34" s="182" t="s">
        <v>33</v>
      </c>
      <c r="J34" s="155"/>
      <c r="K34" s="140">
        <f t="shared" ref="K34:M34" si="3">K35</f>
        <v>29096228.050000001</v>
      </c>
      <c r="L34" s="140">
        <f t="shared" si="3"/>
        <v>30302442</v>
      </c>
      <c r="M34" s="140">
        <f t="shared" si="3"/>
        <v>31532084</v>
      </c>
      <c r="N34" s="137"/>
    </row>
    <row r="35" spans="2:14">
      <c r="B35" s="335" t="s">
        <v>34</v>
      </c>
      <c r="C35" s="336"/>
      <c r="D35" s="336"/>
      <c r="E35" s="336"/>
      <c r="F35" s="336"/>
      <c r="G35" s="336"/>
      <c r="H35" s="142" t="s">
        <v>35</v>
      </c>
      <c r="I35" s="118" t="s">
        <v>33</v>
      </c>
      <c r="J35" s="155"/>
      <c r="K35" s="136">
        <f>вспомогательная!J35</f>
        <v>29096228.050000001</v>
      </c>
      <c r="L35" s="136">
        <f>вспомогательная!K35</f>
        <v>30302442</v>
      </c>
      <c r="M35" s="136">
        <f>вспомогательная!L35</f>
        <v>31532084</v>
      </c>
      <c r="N35" s="137"/>
    </row>
    <row r="36" spans="2:14">
      <c r="B36" s="337"/>
      <c r="C36" s="338"/>
      <c r="D36" s="338"/>
      <c r="E36" s="338"/>
      <c r="F36" s="338"/>
      <c r="G36" s="339"/>
      <c r="H36" s="142"/>
      <c r="I36" s="118"/>
      <c r="J36" s="155"/>
      <c r="K36" s="140"/>
      <c r="L36" s="140"/>
      <c r="M36" s="140"/>
      <c r="N36" s="137"/>
    </row>
    <row r="37" spans="2:14">
      <c r="B37" s="321" t="s">
        <v>36</v>
      </c>
      <c r="C37" s="322"/>
      <c r="D37" s="322"/>
      <c r="E37" s="322"/>
      <c r="F37" s="322"/>
      <c r="G37" s="322"/>
      <c r="H37" s="142" t="s">
        <v>37</v>
      </c>
      <c r="I37" s="118" t="s">
        <v>38</v>
      </c>
      <c r="J37" s="155"/>
      <c r="K37" s="140">
        <f t="shared" ref="K37:M37" si="4">K38</f>
        <v>0</v>
      </c>
      <c r="L37" s="140">
        <f t="shared" si="4"/>
        <v>0</v>
      </c>
      <c r="M37" s="140">
        <f t="shared" si="4"/>
        <v>0</v>
      </c>
      <c r="N37" s="137"/>
    </row>
    <row r="38" spans="2:14">
      <c r="B38" s="323" t="s">
        <v>29</v>
      </c>
      <c r="C38" s="324"/>
      <c r="D38" s="324"/>
      <c r="E38" s="324"/>
      <c r="F38" s="324"/>
      <c r="G38" s="324"/>
      <c r="H38" s="325" t="s">
        <v>39</v>
      </c>
      <c r="I38" s="327" t="s">
        <v>38</v>
      </c>
      <c r="J38" s="329"/>
      <c r="K38" s="330">
        <f>вспомогательная!J38</f>
        <v>0</v>
      </c>
      <c r="L38" s="330">
        <f>вспомогательная!K38</f>
        <v>0</v>
      </c>
      <c r="M38" s="330">
        <f>вспомогательная!L38</f>
        <v>0</v>
      </c>
      <c r="N38" s="332"/>
    </row>
    <row r="39" spans="2:14">
      <c r="B39" s="333"/>
      <c r="C39" s="334"/>
      <c r="D39" s="334"/>
      <c r="E39" s="334"/>
      <c r="F39" s="334"/>
      <c r="G39" s="334"/>
      <c r="H39" s="326"/>
      <c r="I39" s="328"/>
      <c r="J39" s="329"/>
      <c r="K39" s="330"/>
      <c r="L39" s="330"/>
      <c r="M39" s="330"/>
      <c r="N39" s="332"/>
    </row>
    <row r="40" spans="2:14">
      <c r="B40" s="321" t="s">
        <v>40</v>
      </c>
      <c r="C40" s="322"/>
      <c r="D40" s="322"/>
      <c r="E40" s="322"/>
      <c r="F40" s="322"/>
      <c r="G40" s="322"/>
      <c r="H40" s="142" t="s">
        <v>41</v>
      </c>
      <c r="I40" s="118" t="s">
        <v>42</v>
      </c>
      <c r="J40" s="155"/>
      <c r="K40" s="140">
        <f t="shared" ref="K40:M40" si="5">K41</f>
        <v>5315718.91</v>
      </c>
      <c r="L40" s="140">
        <f t="shared" si="5"/>
        <v>1091627</v>
      </c>
      <c r="M40" s="140">
        <f t="shared" si="5"/>
        <v>1091627</v>
      </c>
      <c r="N40" s="137"/>
    </row>
    <row r="41" spans="2:14">
      <c r="B41" s="342" t="s">
        <v>29</v>
      </c>
      <c r="C41" s="343"/>
      <c r="D41" s="343"/>
      <c r="E41" s="343"/>
      <c r="F41" s="343"/>
      <c r="G41" s="343"/>
      <c r="H41" s="325"/>
      <c r="I41" s="327"/>
      <c r="J41" s="329"/>
      <c r="K41" s="330">
        <f>вспомогательная!J41</f>
        <v>5315718.91</v>
      </c>
      <c r="L41" s="330">
        <f>вспомогательная!K41</f>
        <v>1091627</v>
      </c>
      <c r="M41" s="330">
        <f>вспомогательная!L41</f>
        <v>1091627</v>
      </c>
      <c r="N41" s="332"/>
    </row>
    <row r="42" spans="2:14">
      <c r="B42" s="345"/>
      <c r="C42" s="346"/>
      <c r="D42" s="346"/>
      <c r="E42" s="346"/>
      <c r="F42" s="346"/>
      <c r="G42" s="346"/>
      <c r="H42" s="326"/>
      <c r="I42" s="328"/>
      <c r="J42" s="329"/>
      <c r="K42" s="330"/>
      <c r="L42" s="330"/>
      <c r="M42" s="330"/>
      <c r="N42" s="332"/>
    </row>
    <row r="43" spans="2:14">
      <c r="B43" s="321" t="s">
        <v>43</v>
      </c>
      <c r="C43" s="322"/>
      <c r="D43" s="322"/>
      <c r="E43" s="322"/>
      <c r="F43" s="322"/>
      <c r="G43" s="322"/>
      <c r="H43" s="142" t="s">
        <v>44</v>
      </c>
      <c r="I43" s="118" t="s">
        <v>45</v>
      </c>
      <c r="J43" s="155"/>
      <c r="K43" s="140">
        <f t="shared" ref="K43:M43" si="6">K44</f>
        <v>0</v>
      </c>
      <c r="L43" s="140">
        <f t="shared" si="6"/>
        <v>0</v>
      </c>
      <c r="M43" s="140">
        <f t="shared" si="6"/>
        <v>0</v>
      </c>
      <c r="N43" s="137"/>
    </row>
    <row r="44" spans="2:14">
      <c r="B44" s="342" t="s">
        <v>29</v>
      </c>
      <c r="C44" s="343"/>
      <c r="D44" s="343"/>
      <c r="E44" s="343"/>
      <c r="F44" s="343"/>
      <c r="G44" s="343"/>
      <c r="H44" s="325" t="s">
        <v>46</v>
      </c>
      <c r="I44" s="327" t="s">
        <v>45</v>
      </c>
      <c r="J44" s="329"/>
      <c r="K44" s="344">
        <f>вспомогательная!J44</f>
        <v>0</v>
      </c>
      <c r="L44" s="344">
        <f>вспомогательная!K44</f>
        <v>0</v>
      </c>
      <c r="M44" s="344">
        <f>вспомогательная!L44</f>
        <v>0</v>
      </c>
      <c r="N44" s="332"/>
    </row>
    <row r="45" spans="2:14">
      <c r="B45" s="345" t="s">
        <v>47</v>
      </c>
      <c r="C45" s="346"/>
      <c r="D45" s="346"/>
      <c r="E45" s="346"/>
      <c r="F45" s="346"/>
      <c r="G45" s="346"/>
      <c r="H45" s="326"/>
      <c r="I45" s="328"/>
      <c r="J45" s="329"/>
      <c r="K45" s="344"/>
      <c r="L45" s="344"/>
      <c r="M45" s="344"/>
      <c r="N45" s="332"/>
    </row>
    <row r="46" spans="2:14">
      <c r="B46" s="347"/>
      <c r="C46" s="346"/>
      <c r="D46" s="346"/>
      <c r="E46" s="346"/>
      <c r="F46" s="346"/>
      <c r="G46" s="346"/>
      <c r="H46" s="142"/>
      <c r="I46" s="118"/>
      <c r="J46" s="155"/>
      <c r="K46" s="140"/>
      <c r="L46" s="140"/>
      <c r="M46" s="140"/>
      <c r="N46" s="137"/>
    </row>
    <row r="47" spans="2:14">
      <c r="B47" s="321" t="s">
        <v>48</v>
      </c>
      <c r="C47" s="322"/>
      <c r="D47" s="322"/>
      <c r="E47" s="322"/>
      <c r="F47" s="322"/>
      <c r="G47" s="322"/>
      <c r="H47" s="142" t="s">
        <v>49</v>
      </c>
      <c r="I47" s="118"/>
      <c r="J47" s="155"/>
      <c r="K47" s="140">
        <f t="shared" ref="K47:M47" si="7">K48+K50+K51+K52</f>
        <v>3860280.28</v>
      </c>
      <c r="L47" s="140">
        <f t="shared" si="7"/>
        <v>6228508</v>
      </c>
      <c r="M47" s="140">
        <f t="shared" si="7"/>
        <v>6228508</v>
      </c>
      <c r="N47" s="137"/>
    </row>
    <row r="48" spans="2:14">
      <c r="B48" s="342" t="s">
        <v>29</v>
      </c>
      <c r="C48" s="343"/>
      <c r="D48" s="343"/>
      <c r="E48" s="343"/>
      <c r="F48" s="343"/>
      <c r="G48" s="343"/>
      <c r="H48" s="325"/>
      <c r="I48" s="327"/>
      <c r="J48" s="329"/>
      <c r="K48" s="330">
        <f>вспомогательная!J48</f>
        <v>2676302.63</v>
      </c>
      <c r="L48" s="330">
        <f>вспомогательная!K48</f>
        <v>4673508</v>
      </c>
      <c r="M48" s="330">
        <f>вспомогательная!L48</f>
        <v>4673508</v>
      </c>
      <c r="N48" s="332"/>
    </row>
    <row r="49" spans="1:71">
      <c r="B49" s="352" t="s">
        <v>190</v>
      </c>
      <c r="C49" s="353"/>
      <c r="D49" s="353"/>
      <c r="E49" s="353"/>
      <c r="F49" s="353"/>
      <c r="G49" s="353"/>
      <c r="H49" s="326"/>
      <c r="I49" s="328"/>
      <c r="J49" s="329"/>
      <c r="K49" s="330"/>
      <c r="L49" s="330"/>
      <c r="M49" s="330"/>
      <c r="N49" s="332"/>
    </row>
    <row r="50" spans="1:71">
      <c r="B50" s="354" t="s">
        <v>264</v>
      </c>
      <c r="C50" s="355"/>
      <c r="D50" s="355"/>
      <c r="E50" s="355"/>
      <c r="F50" s="355"/>
      <c r="G50" s="355"/>
      <c r="H50" s="142"/>
      <c r="I50" s="118"/>
      <c r="J50" s="155"/>
      <c r="K50" s="136">
        <f>вспомогательная!J50</f>
        <v>0</v>
      </c>
      <c r="L50" s="136">
        <f>вспомогательная!K50</f>
        <v>0</v>
      </c>
      <c r="M50" s="136">
        <f>вспомогательная!L50</f>
        <v>0</v>
      </c>
      <c r="N50" s="137"/>
    </row>
    <row r="51" spans="1:71">
      <c r="B51" s="354" t="s">
        <v>191</v>
      </c>
      <c r="C51" s="355"/>
      <c r="D51" s="355"/>
      <c r="E51" s="355"/>
      <c r="F51" s="355"/>
      <c r="G51" s="355"/>
      <c r="H51" s="142"/>
      <c r="I51" s="118"/>
      <c r="J51" s="155"/>
      <c r="K51" s="136">
        <f>вспомогательная!J51</f>
        <v>0</v>
      </c>
      <c r="L51" s="136">
        <f>вспомогательная!K51</f>
        <v>0</v>
      </c>
      <c r="M51" s="136">
        <f>вспомогательная!L51</f>
        <v>0</v>
      </c>
      <c r="N51" s="137"/>
    </row>
    <row r="52" spans="1:71">
      <c r="B52" s="356" t="s">
        <v>192</v>
      </c>
      <c r="C52" s="353"/>
      <c r="D52" s="353"/>
      <c r="E52" s="353"/>
      <c r="F52" s="353"/>
      <c r="G52" s="353"/>
      <c r="H52" s="142"/>
      <c r="I52" s="118"/>
      <c r="J52" s="155"/>
      <c r="K52" s="136">
        <f>вспомогательная!J52</f>
        <v>1183977.6499999999</v>
      </c>
      <c r="L52" s="136">
        <f>вспомогательная!K52</f>
        <v>1555000</v>
      </c>
      <c r="M52" s="136">
        <f>вспомогательная!L52</f>
        <v>1555000</v>
      </c>
      <c r="N52" s="137"/>
    </row>
    <row r="53" spans="1:71">
      <c r="B53" s="321" t="s">
        <v>50</v>
      </c>
      <c r="C53" s="322"/>
      <c r="D53" s="322"/>
      <c r="E53" s="322"/>
      <c r="F53" s="322"/>
      <c r="G53" s="322"/>
      <c r="H53" s="142" t="s">
        <v>51</v>
      </c>
      <c r="I53" s="118" t="s">
        <v>21</v>
      </c>
      <c r="J53" s="155"/>
      <c r="K53" s="140">
        <f t="shared" ref="K53:M53" si="8">K54</f>
        <v>0</v>
      </c>
      <c r="L53" s="140">
        <f t="shared" si="8"/>
        <v>0</v>
      </c>
      <c r="M53" s="140">
        <f t="shared" si="8"/>
        <v>0</v>
      </c>
      <c r="N53" s="137"/>
    </row>
    <row r="54" spans="1:71">
      <c r="B54" s="335" t="s">
        <v>52</v>
      </c>
      <c r="C54" s="336"/>
      <c r="D54" s="336"/>
      <c r="E54" s="336"/>
      <c r="F54" s="336"/>
      <c r="G54" s="336"/>
      <c r="H54" s="142" t="s">
        <v>53</v>
      </c>
      <c r="I54" s="118" t="s">
        <v>54</v>
      </c>
      <c r="J54" s="155"/>
      <c r="K54" s="140"/>
      <c r="L54" s="140"/>
      <c r="M54" s="140"/>
      <c r="N54" s="137" t="s">
        <v>21</v>
      </c>
    </row>
    <row r="55" spans="1:71">
      <c r="B55" s="347"/>
      <c r="C55" s="346"/>
      <c r="D55" s="346"/>
      <c r="E55" s="346"/>
      <c r="F55" s="346"/>
      <c r="G55" s="346"/>
      <c r="H55" s="142"/>
      <c r="I55" s="118"/>
      <c r="J55" s="155"/>
      <c r="K55" s="140"/>
      <c r="L55" s="140"/>
      <c r="M55" s="140"/>
      <c r="N55" s="137"/>
    </row>
    <row r="56" spans="1:71" s="164" customFormat="1">
      <c r="A56" s="145"/>
      <c r="B56" s="348" t="s">
        <v>55</v>
      </c>
      <c r="C56" s="349"/>
      <c r="D56" s="349"/>
      <c r="E56" s="349"/>
      <c r="F56" s="349"/>
      <c r="G56" s="349"/>
      <c r="H56" s="161" t="s">
        <v>56</v>
      </c>
      <c r="I56" s="162" t="s">
        <v>21</v>
      </c>
      <c r="J56" s="163"/>
      <c r="K56" s="85">
        <f>K57+K62+K65+K80+K87+K89+K110</f>
        <v>38919619.129999995</v>
      </c>
      <c r="L56" s="85">
        <f>L57+L62+L65+L80+L87+L89+L110</f>
        <v>37622577</v>
      </c>
      <c r="M56" s="85">
        <f>M57+M62+M65+M80+M87+M89+M110</f>
        <v>38852219</v>
      </c>
      <c r="N56" s="63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</row>
    <row r="57" spans="1:71" s="168" customFormat="1">
      <c r="A57" s="145"/>
      <c r="B57" s="350" t="s">
        <v>57</v>
      </c>
      <c r="C57" s="351"/>
      <c r="D57" s="351"/>
      <c r="E57" s="351"/>
      <c r="F57" s="351"/>
      <c r="G57" s="351"/>
      <c r="H57" s="165" t="s">
        <v>58</v>
      </c>
      <c r="I57" s="166" t="s">
        <v>21</v>
      </c>
      <c r="J57" s="167"/>
      <c r="K57" s="43">
        <f>K58+K59</f>
        <v>20577370.639999997</v>
      </c>
      <c r="L57" s="43">
        <f>L58+L59</f>
        <v>21574759.32</v>
      </c>
      <c r="M57" s="43">
        <f>M58+M59</f>
        <v>22440116.32</v>
      </c>
      <c r="N57" s="53" t="s">
        <v>21</v>
      </c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</row>
    <row r="58" spans="1:71">
      <c r="B58" s="335" t="s">
        <v>59</v>
      </c>
      <c r="C58" s="336"/>
      <c r="D58" s="336"/>
      <c r="E58" s="336"/>
      <c r="F58" s="336"/>
      <c r="G58" s="336"/>
      <c r="H58" s="142" t="s">
        <v>60</v>
      </c>
      <c r="I58" s="118" t="s">
        <v>61</v>
      </c>
      <c r="J58" s="169" t="s">
        <v>215</v>
      </c>
      <c r="K58" s="110">
        <f>вспомогательная!J58</f>
        <v>20387195.529999997</v>
      </c>
      <c r="L58" s="110">
        <f>вспомогательная!K58</f>
        <v>21571559.32</v>
      </c>
      <c r="M58" s="110">
        <f>вспомогательная!L58</f>
        <v>22436916.32</v>
      </c>
      <c r="N58" s="137" t="s">
        <v>21</v>
      </c>
    </row>
    <row r="59" spans="1:71" s="145" customFormat="1">
      <c r="B59" s="337"/>
      <c r="C59" s="338"/>
      <c r="D59" s="338"/>
      <c r="E59" s="338"/>
      <c r="F59" s="338"/>
      <c r="G59" s="339"/>
      <c r="H59" s="142"/>
      <c r="I59" s="118"/>
      <c r="J59" s="169" t="s">
        <v>216</v>
      </c>
      <c r="K59" s="110">
        <f>вспомогательная!J76</f>
        <v>190175.11000000002</v>
      </c>
      <c r="L59" s="110">
        <f>вспомогательная!K76</f>
        <v>3200</v>
      </c>
      <c r="M59" s="110">
        <f>вспомогательная!L76</f>
        <v>3200</v>
      </c>
      <c r="N59" s="137"/>
      <c r="BP59" s="146"/>
      <c r="BQ59" s="146"/>
      <c r="BR59" s="146"/>
      <c r="BS59" s="146"/>
    </row>
    <row r="60" spans="1:71" s="145" customFormat="1" hidden="1">
      <c r="B60" s="119"/>
      <c r="C60" s="120"/>
      <c r="D60" s="120"/>
      <c r="E60" s="120"/>
      <c r="F60" s="120"/>
      <c r="G60" s="120"/>
      <c r="H60" s="142"/>
      <c r="I60" s="118"/>
      <c r="J60" s="155"/>
      <c r="K60" s="140"/>
      <c r="L60" s="140"/>
      <c r="M60" s="140"/>
      <c r="N60" s="137"/>
      <c r="BP60" s="146"/>
      <c r="BQ60" s="146"/>
      <c r="BR60" s="146"/>
      <c r="BS60" s="146"/>
    </row>
    <row r="61" spans="1:71" s="145" customFormat="1" hidden="1">
      <c r="B61" s="119"/>
      <c r="C61" s="120"/>
      <c r="D61" s="120"/>
      <c r="E61" s="120"/>
      <c r="F61" s="120"/>
      <c r="G61" s="120"/>
      <c r="H61" s="142"/>
      <c r="I61" s="118"/>
      <c r="J61" s="155"/>
      <c r="K61" s="140"/>
      <c r="L61" s="140"/>
      <c r="M61" s="140"/>
      <c r="N61" s="137"/>
      <c r="BP61" s="146"/>
      <c r="BQ61" s="146"/>
      <c r="BR61" s="146"/>
      <c r="BS61" s="146"/>
    </row>
    <row r="62" spans="1:71" s="168" customFormat="1">
      <c r="A62" s="145"/>
      <c r="B62" s="363" t="s">
        <v>62</v>
      </c>
      <c r="C62" s="364"/>
      <c r="D62" s="364"/>
      <c r="E62" s="364"/>
      <c r="F62" s="364"/>
      <c r="G62" s="364"/>
      <c r="H62" s="165" t="s">
        <v>63</v>
      </c>
      <c r="I62" s="166" t="s">
        <v>64</v>
      </c>
      <c r="J62" s="167"/>
      <c r="K62" s="43">
        <f>K63</f>
        <v>0</v>
      </c>
      <c r="L62" s="43">
        <f t="shared" ref="L62:M62" si="9">L63</f>
        <v>400</v>
      </c>
      <c r="M62" s="43">
        <f t="shared" si="9"/>
        <v>400</v>
      </c>
      <c r="N62" s="53" t="s">
        <v>21</v>
      </c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</row>
    <row r="63" spans="1:71" s="145" customFormat="1">
      <c r="B63" s="66"/>
      <c r="C63" s="37"/>
      <c r="D63" s="37"/>
      <c r="E63" s="37"/>
      <c r="F63" s="37"/>
      <c r="G63" s="37"/>
      <c r="H63" s="170"/>
      <c r="I63" s="171"/>
      <c r="J63" s="169">
        <v>266</v>
      </c>
      <c r="K63" s="115">
        <f>вспомогательная!J93</f>
        <v>0</v>
      </c>
      <c r="L63" s="115">
        <f>вспомогательная!K93</f>
        <v>400</v>
      </c>
      <c r="M63" s="115">
        <f>вспомогательная!L93</f>
        <v>400</v>
      </c>
      <c r="N63" s="54"/>
    </row>
    <row r="64" spans="1:71" s="145" customFormat="1" hidden="1">
      <c r="B64" s="66"/>
      <c r="C64" s="37"/>
      <c r="D64" s="37"/>
      <c r="E64" s="37"/>
      <c r="F64" s="37"/>
      <c r="G64" s="37"/>
      <c r="H64" s="170"/>
      <c r="I64" s="171"/>
      <c r="J64" s="155"/>
      <c r="K64" s="44"/>
      <c r="L64" s="44"/>
      <c r="M64" s="44"/>
      <c r="N64" s="54"/>
    </row>
    <row r="65" spans="1:67" s="168" customFormat="1" ht="24" customHeight="1">
      <c r="A65" s="145"/>
      <c r="B65" s="365" t="s">
        <v>65</v>
      </c>
      <c r="C65" s="366"/>
      <c r="D65" s="366"/>
      <c r="E65" s="366"/>
      <c r="F65" s="366"/>
      <c r="G65" s="366"/>
      <c r="H65" s="165" t="s">
        <v>66</v>
      </c>
      <c r="I65" s="166" t="s">
        <v>67</v>
      </c>
      <c r="J65" s="167"/>
      <c r="K65" s="43">
        <f>K66+K76</f>
        <v>6174416.5499999998</v>
      </c>
      <c r="L65" s="43">
        <f>L66+L76</f>
        <v>6515577.2300000004</v>
      </c>
      <c r="M65" s="43">
        <f>M66+M76</f>
        <v>6776915.2300000004</v>
      </c>
      <c r="N65" s="53" t="s">
        <v>21</v>
      </c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</row>
    <row r="66" spans="1:67" s="172" customFormat="1">
      <c r="B66" s="367" t="s">
        <v>68</v>
      </c>
      <c r="C66" s="368"/>
      <c r="D66" s="368"/>
      <c r="E66" s="368"/>
      <c r="F66" s="368"/>
      <c r="G66" s="368"/>
      <c r="H66" s="173" t="s">
        <v>69</v>
      </c>
      <c r="I66" s="174" t="s">
        <v>67</v>
      </c>
      <c r="J66" s="175"/>
      <c r="K66" s="75">
        <f>K67</f>
        <v>6174416.5499999998</v>
      </c>
      <c r="L66" s="75">
        <f t="shared" ref="L66:M66" si="10">L67</f>
        <v>6515577.2300000004</v>
      </c>
      <c r="M66" s="75">
        <f t="shared" si="10"/>
        <v>6776915.2300000004</v>
      </c>
      <c r="N66" s="76" t="s">
        <v>21</v>
      </c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</row>
    <row r="67" spans="1:67">
      <c r="B67" s="337"/>
      <c r="C67" s="338"/>
      <c r="D67" s="338"/>
      <c r="E67" s="338"/>
      <c r="F67" s="338"/>
      <c r="G67" s="339"/>
      <c r="H67" s="177"/>
      <c r="I67" s="178"/>
      <c r="J67" s="169" t="s">
        <v>229</v>
      </c>
      <c r="K67" s="110">
        <f>вспомогательная!J97</f>
        <v>6174416.5499999998</v>
      </c>
      <c r="L67" s="110">
        <f>вспомогательная!K97</f>
        <v>6515577.2300000004</v>
      </c>
      <c r="M67" s="110">
        <f>вспомогательная!L97</f>
        <v>6776915.2300000004</v>
      </c>
      <c r="N67" s="137"/>
    </row>
    <row r="68" spans="1:67" hidden="1">
      <c r="B68" s="133"/>
      <c r="C68" s="134"/>
      <c r="D68" s="134"/>
      <c r="E68" s="134"/>
      <c r="F68" s="134"/>
      <c r="G68" s="135"/>
      <c r="H68" s="177"/>
      <c r="I68" s="178"/>
      <c r="J68" s="169"/>
      <c r="K68" s="110"/>
      <c r="L68" s="110"/>
      <c r="M68" s="110"/>
      <c r="N68" s="137"/>
    </row>
    <row r="69" spans="1:67" hidden="1">
      <c r="B69" s="133"/>
      <c r="C69" s="134"/>
      <c r="D69" s="134"/>
      <c r="E69" s="134"/>
      <c r="F69" s="134"/>
      <c r="G69" s="135"/>
      <c r="H69" s="177"/>
      <c r="I69" s="178"/>
      <c r="J69" s="155"/>
      <c r="K69" s="140"/>
      <c r="L69" s="140"/>
      <c r="M69" s="140"/>
      <c r="N69" s="137"/>
    </row>
    <row r="70" spans="1:67" hidden="1">
      <c r="B70" s="337"/>
      <c r="C70" s="338"/>
      <c r="D70" s="338"/>
      <c r="E70" s="338"/>
      <c r="F70" s="338"/>
      <c r="G70" s="339"/>
      <c r="H70" s="177"/>
      <c r="I70" s="178"/>
      <c r="J70" s="169"/>
      <c r="K70" s="110"/>
      <c r="L70" s="110"/>
      <c r="M70" s="110"/>
      <c r="N70" s="137"/>
    </row>
    <row r="71" spans="1:67" hidden="1">
      <c r="B71" s="337"/>
      <c r="C71" s="338"/>
      <c r="D71" s="338"/>
      <c r="E71" s="338"/>
      <c r="F71" s="338"/>
      <c r="G71" s="339"/>
      <c r="H71" s="177"/>
      <c r="I71" s="178"/>
      <c r="J71" s="155"/>
      <c r="K71" s="140"/>
      <c r="L71" s="140"/>
      <c r="M71" s="140"/>
      <c r="N71" s="137"/>
    </row>
    <row r="72" spans="1:67" hidden="1">
      <c r="B72" s="119"/>
      <c r="C72" s="120"/>
      <c r="D72" s="120"/>
      <c r="E72" s="120"/>
      <c r="F72" s="120"/>
      <c r="G72" s="120"/>
      <c r="H72" s="177"/>
      <c r="I72" s="178"/>
      <c r="J72" s="169"/>
      <c r="K72" s="110"/>
      <c r="L72" s="110"/>
      <c r="M72" s="110"/>
      <c r="N72" s="137"/>
    </row>
    <row r="73" spans="1:67" hidden="1">
      <c r="B73" s="119"/>
      <c r="C73" s="120"/>
      <c r="D73" s="120"/>
      <c r="E73" s="120"/>
      <c r="F73" s="120"/>
      <c r="G73" s="120"/>
      <c r="H73" s="177"/>
      <c r="I73" s="178"/>
      <c r="J73" s="155"/>
      <c r="K73" s="140"/>
      <c r="L73" s="140"/>
      <c r="M73" s="140"/>
      <c r="N73" s="137"/>
    </row>
    <row r="74" spans="1:67" hidden="1">
      <c r="B74" s="119"/>
      <c r="C74" s="120"/>
      <c r="D74" s="120"/>
      <c r="E74" s="120"/>
      <c r="F74" s="120"/>
      <c r="G74" s="120"/>
      <c r="H74" s="177"/>
      <c r="I74" s="178"/>
      <c r="J74" s="169"/>
      <c r="K74" s="110"/>
      <c r="L74" s="110"/>
      <c r="M74" s="110"/>
      <c r="N74" s="137"/>
    </row>
    <row r="75" spans="1:67" hidden="1">
      <c r="B75" s="119"/>
      <c r="C75" s="120"/>
      <c r="D75" s="120"/>
      <c r="E75" s="120"/>
      <c r="F75" s="120"/>
      <c r="G75" s="120"/>
      <c r="H75" s="177"/>
      <c r="I75" s="178"/>
      <c r="J75" s="155"/>
      <c r="K75" s="140"/>
      <c r="L75" s="140"/>
      <c r="M75" s="140"/>
      <c r="N75" s="137"/>
    </row>
    <row r="76" spans="1:67" s="172" customFormat="1">
      <c r="B76" s="357" t="s">
        <v>70</v>
      </c>
      <c r="C76" s="358"/>
      <c r="D76" s="358"/>
      <c r="E76" s="358"/>
      <c r="F76" s="358"/>
      <c r="G76" s="358"/>
      <c r="H76" s="175" t="s">
        <v>71</v>
      </c>
      <c r="I76" s="76" t="s">
        <v>67</v>
      </c>
      <c r="J76" s="175"/>
      <c r="K76" s="75">
        <f>K77+K78+K79</f>
        <v>0</v>
      </c>
      <c r="L76" s="75">
        <f t="shared" ref="L76:M76" si="11">L77+L78+L79</f>
        <v>0</v>
      </c>
      <c r="M76" s="75">
        <f t="shared" si="11"/>
        <v>0</v>
      </c>
      <c r="N76" s="76" t="s">
        <v>21</v>
      </c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</row>
    <row r="77" spans="1:67" hidden="1">
      <c r="B77" s="337"/>
      <c r="C77" s="338"/>
      <c r="D77" s="338"/>
      <c r="E77" s="338"/>
      <c r="F77" s="338"/>
      <c r="G77" s="339"/>
      <c r="H77" s="179"/>
      <c r="I77" s="180"/>
      <c r="J77" s="155"/>
      <c r="K77" s="140"/>
      <c r="L77" s="140"/>
      <c r="M77" s="140"/>
      <c r="N77" s="137"/>
    </row>
    <row r="78" spans="1:67" hidden="1">
      <c r="B78" s="337"/>
      <c r="C78" s="338"/>
      <c r="D78" s="338"/>
      <c r="E78" s="338"/>
      <c r="F78" s="338"/>
      <c r="G78" s="339"/>
      <c r="H78" s="177"/>
      <c r="I78" s="178"/>
      <c r="J78" s="155"/>
      <c r="K78" s="140"/>
      <c r="L78" s="140"/>
      <c r="M78" s="140"/>
      <c r="N78" s="137"/>
    </row>
    <row r="79" spans="1:67" hidden="1">
      <c r="B79" s="337"/>
      <c r="C79" s="338"/>
      <c r="D79" s="338"/>
      <c r="E79" s="338"/>
      <c r="F79" s="338"/>
      <c r="G79" s="339"/>
      <c r="H79" s="177"/>
      <c r="I79" s="178"/>
      <c r="J79" s="155"/>
      <c r="K79" s="140"/>
      <c r="L79" s="140"/>
      <c r="M79" s="140"/>
      <c r="N79" s="137"/>
    </row>
    <row r="80" spans="1:67" s="168" customFormat="1">
      <c r="A80" s="145"/>
      <c r="B80" s="359" t="s">
        <v>72</v>
      </c>
      <c r="C80" s="360"/>
      <c r="D80" s="360"/>
      <c r="E80" s="360"/>
      <c r="F80" s="360"/>
      <c r="G80" s="360"/>
      <c r="H80" s="165" t="s">
        <v>73</v>
      </c>
      <c r="I80" s="166" t="s">
        <v>74</v>
      </c>
      <c r="J80" s="167"/>
      <c r="K80" s="43">
        <f>K81+K83+K85</f>
        <v>652891.62</v>
      </c>
      <c r="L80" s="43">
        <f>L81+L83+L85</f>
        <v>653539</v>
      </c>
      <c r="M80" s="43">
        <f>M81+M83+M85</f>
        <v>653539</v>
      </c>
      <c r="N80" s="53" t="s">
        <v>21</v>
      </c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</row>
    <row r="81" spans="1:67" s="172" customFormat="1">
      <c r="B81" s="361" t="s">
        <v>75</v>
      </c>
      <c r="C81" s="362"/>
      <c r="D81" s="362"/>
      <c r="E81" s="362"/>
      <c r="F81" s="362"/>
      <c r="G81" s="362"/>
      <c r="H81" s="173" t="s">
        <v>76</v>
      </c>
      <c r="I81" s="174" t="s">
        <v>77</v>
      </c>
      <c r="J81" s="175"/>
      <c r="K81" s="75">
        <f>K82</f>
        <v>652739</v>
      </c>
      <c r="L81" s="75">
        <f t="shared" ref="L81:M81" si="12">L82</f>
        <v>652739</v>
      </c>
      <c r="M81" s="75">
        <f t="shared" si="12"/>
        <v>652739</v>
      </c>
      <c r="N81" s="76" t="s">
        <v>21</v>
      </c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</row>
    <row r="82" spans="1:67">
      <c r="B82" s="337"/>
      <c r="C82" s="338"/>
      <c r="D82" s="338"/>
      <c r="E82" s="338"/>
      <c r="F82" s="338"/>
      <c r="G82" s="339"/>
      <c r="H82" s="142"/>
      <c r="I82" s="118"/>
      <c r="J82" s="169" t="s">
        <v>240</v>
      </c>
      <c r="K82" s="110">
        <f>вспомогательная!J123</f>
        <v>652739</v>
      </c>
      <c r="L82" s="110">
        <f>вспомогательная!K123</f>
        <v>652739</v>
      </c>
      <c r="M82" s="110">
        <f>вспомогательная!L123</f>
        <v>652739</v>
      </c>
      <c r="N82" s="137"/>
    </row>
    <row r="83" spans="1:67" s="172" customFormat="1" ht="25.5" customHeight="1">
      <c r="B83" s="361" t="s">
        <v>78</v>
      </c>
      <c r="C83" s="362"/>
      <c r="D83" s="362"/>
      <c r="E83" s="362"/>
      <c r="F83" s="362"/>
      <c r="G83" s="362"/>
      <c r="H83" s="173" t="s">
        <v>79</v>
      </c>
      <c r="I83" s="174" t="s">
        <v>80</v>
      </c>
      <c r="J83" s="175"/>
      <c r="K83" s="75">
        <f>K84</f>
        <v>0</v>
      </c>
      <c r="L83" s="75">
        <f t="shared" ref="L83:M83" si="13">L84</f>
        <v>800</v>
      </c>
      <c r="M83" s="75">
        <f t="shared" si="13"/>
        <v>800</v>
      </c>
      <c r="N83" s="76" t="s">
        <v>21</v>
      </c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</row>
    <row r="84" spans="1:67" hidden="1">
      <c r="B84" s="337"/>
      <c r="C84" s="338"/>
      <c r="D84" s="338"/>
      <c r="E84" s="338"/>
      <c r="F84" s="338"/>
      <c r="G84" s="339"/>
      <c r="H84" s="142"/>
      <c r="I84" s="118"/>
      <c r="J84" s="155"/>
      <c r="K84" s="140">
        <f>вспомогательная!J128</f>
        <v>0</v>
      </c>
      <c r="L84" s="230">
        <f>вспомогательная!K128</f>
        <v>800</v>
      </c>
      <c r="M84" s="230">
        <f>вспомогательная!L128</f>
        <v>800</v>
      </c>
      <c r="N84" s="137"/>
    </row>
    <row r="85" spans="1:67" s="172" customFormat="1" ht="21.75" customHeight="1">
      <c r="B85" s="361" t="s">
        <v>81</v>
      </c>
      <c r="C85" s="362"/>
      <c r="D85" s="362"/>
      <c r="E85" s="362"/>
      <c r="F85" s="362"/>
      <c r="G85" s="362"/>
      <c r="H85" s="173" t="s">
        <v>82</v>
      </c>
      <c r="I85" s="174" t="s">
        <v>83</v>
      </c>
      <c r="J85" s="175"/>
      <c r="K85" s="75">
        <f>K86</f>
        <v>152.62</v>
      </c>
      <c r="L85" s="75">
        <f t="shared" ref="L85:M85" si="14">L86</f>
        <v>0</v>
      </c>
      <c r="M85" s="75">
        <f t="shared" si="14"/>
        <v>0</v>
      </c>
      <c r="N85" s="76" t="s">
        <v>21</v>
      </c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</row>
    <row r="86" spans="1:67" hidden="1">
      <c r="B86" s="337"/>
      <c r="C86" s="338"/>
      <c r="D86" s="338"/>
      <c r="E86" s="338"/>
      <c r="F86" s="338"/>
      <c r="G86" s="339"/>
      <c r="H86" s="142"/>
      <c r="I86" s="118"/>
      <c r="J86" s="155"/>
      <c r="K86" s="140">
        <f>вспомогательная!J130</f>
        <v>152.62</v>
      </c>
      <c r="L86" s="230">
        <f>вспомогательная!K130</f>
        <v>0</v>
      </c>
      <c r="M86" s="230">
        <f>вспомогательная!L130</f>
        <v>0</v>
      </c>
      <c r="N86" s="137"/>
    </row>
    <row r="87" spans="1:67" s="168" customFormat="1">
      <c r="A87" s="145"/>
      <c r="B87" s="359" t="s">
        <v>84</v>
      </c>
      <c r="C87" s="360"/>
      <c r="D87" s="360"/>
      <c r="E87" s="360"/>
      <c r="F87" s="360"/>
      <c r="G87" s="360"/>
      <c r="H87" s="165" t="s">
        <v>85</v>
      </c>
      <c r="I87" s="166" t="s">
        <v>21</v>
      </c>
      <c r="J87" s="167"/>
      <c r="K87" s="43">
        <f>K88</f>
        <v>0</v>
      </c>
      <c r="L87" s="43">
        <f t="shared" ref="L87:M87" si="15">L88</f>
        <v>0</v>
      </c>
      <c r="M87" s="43">
        <f t="shared" si="15"/>
        <v>0</v>
      </c>
      <c r="N87" s="53" t="s">
        <v>21</v>
      </c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</row>
    <row r="88" spans="1:67" ht="40.5" customHeight="1">
      <c r="B88" s="335" t="s">
        <v>86</v>
      </c>
      <c r="C88" s="336"/>
      <c r="D88" s="336"/>
      <c r="E88" s="336"/>
      <c r="F88" s="336"/>
      <c r="G88" s="336"/>
      <c r="H88" s="142" t="s">
        <v>87</v>
      </c>
      <c r="I88" s="118" t="s">
        <v>88</v>
      </c>
      <c r="J88" s="155"/>
      <c r="K88" s="140"/>
      <c r="L88" s="140"/>
      <c r="M88" s="140"/>
      <c r="N88" s="137" t="s">
        <v>21</v>
      </c>
    </row>
    <row r="89" spans="1:67" s="168" customFormat="1">
      <c r="A89" s="145"/>
      <c r="B89" s="359" t="s">
        <v>89</v>
      </c>
      <c r="C89" s="360"/>
      <c r="D89" s="360"/>
      <c r="E89" s="360"/>
      <c r="F89" s="360"/>
      <c r="G89" s="360"/>
      <c r="H89" s="165" t="s">
        <v>90</v>
      </c>
      <c r="I89" s="166" t="s">
        <v>21</v>
      </c>
      <c r="J89" s="167"/>
      <c r="K89" s="43">
        <f>K90+K92+K94+K96</f>
        <v>11469911.66</v>
      </c>
      <c r="L89" s="43">
        <f>L90+L92+L94+L96</f>
        <v>8878301.4499999993</v>
      </c>
      <c r="M89" s="43">
        <f>M90+M92+M94+M96</f>
        <v>8981248.4499999993</v>
      </c>
      <c r="N89" s="53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</row>
    <row r="90" spans="1:67" s="172" customFormat="1">
      <c r="B90" s="361" t="s">
        <v>91</v>
      </c>
      <c r="C90" s="362"/>
      <c r="D90" s="362"/>
      <c r="E90" s="362"/>
      <c r="F90" s="362"/>
      <c r="G90" s="362"/>
      <c r="H90" s="173" t="s">
        <v>92</v>
      </c>
      <c r="I90" s="174" t="s">
        <v>93</v>
      </c>
      <c r="J90" s="175"/>
      <c r="K90" s="75">
        <f>K91</f>
        <v>0</v>
      </c>
      <c r="L90" s="75">
        <f t="shared" ref="L90:M90" si="16">L91</f>
        <v>0</v>
      </c>
      <c r="M90" s="75">
        <f t="shared" si="16"/>
        <v>0</v>
      </c>
      <c r="N90" s="76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</row>
    <row r="91" spans="1:67" hidden="1">
      <c r="B91" s="337"/>
      <c r="C91" s="338"/>
      <c r="D91" s="338"/>
      <c r="E91" s="338"/>
      <c r="F91" s="338"/>
      <c r="G91" s="339"/>
      <c r="H91" s="142"/>
      <c r="I91" s="118"/>
      <c r="J91" s="155"/>
      <c r="K91" s="140"/>
      <c r="L91" s="140"/>
      <c r="M91" s="140"/>
      <c r="N91" s="137"/>
    </row>
    <row r="92" spans="1:67" s="172" customFormat="1" ht="28.5" customHeight="1">
      <c r="B92" s="361" t="s">
        <v>94</v>
      </c>
      <c r="C92" s="362"/>
      <c r="D92" s="362"/>
      <c r="E92" s="362"/>
      <c r="F92" s="362"/>
      <c r="G92" s="362"/>
      <c r="H92" s="175" t="s">
        <v>95</v>
      </c>
      <c r="I92" s="76" t="s">
        <v>96</v>
      </c>
      <c r="J92" s="175"/>
      <c r="K92" s="75">
        <f>K93</f>
        <v>0</v>
      </c>
      <c r="L92" s="75">
        <f t="shared" ref="L92:M92" si="17">L93</f>
        <v>0</v>
      </c>
      <c r="M92" s="75">
        <f t="shared" si="17"/>
        <v>0</v>
      </c>
      <c r="N92" s="76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</row>
    <row r="93" spans="1:67" ht="15.75" hidden="1" customHeight="1">
      <c r="B93" s="337"/>
      <c r="C93" s="338"/>
      <c r="D93" s="338"/>
      <c r="E93" s="338"/>
      <c r="F93" s="338"/>
      <c r="G93" s="339"/>
      <c r="H93" s="181"/>
      <c r="I93" s="182"/>
      <c r="J93" s="155"/>
      <c r="K93" s="140"/>
      <c r="L93" s="140"/>
      <c r="M93" s="140"/>
      <c r="N93" s="137"/>
    </row>
    <row r="94" spans="1:67" s="172" customFormat="1" ht="24" customHeight="1">
      <c r="B94" s="361" t="s">
        <v>97</v>
      </c>
      <c r="C94" s="362"/>
      <c r="D94" s="362"/>
      <c r="E94" s="362"/>
      <c r="F94" s="362"/>
      <c r="G94" s="362"/>
      <c r="H94" s="183" t="s">
        <v>98</v>
      </c>
      <c r="I94" s="184" t="s">
        <v>99</v>
      </c>
      <c r="J94" s="175"/>
      <c r="K94" s="75">
        <f>K95</f>
        <v>2290318.14</v>
      </c>
      <c r="L94" s="75">
        <f t="shared" ref="L94:M94" si="18">L95</f>
        <v>0</v>
      </c>
      <c r="M94" s="75">
        <f t="shared" si="18"/>
        <v>0</v>
      </c>
      <c r="N94" s="76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</row>
    <row r="95" spans="1:67">
      <c r="B95" s="337"/>
      <c r="C95" s="338"/>
      <c r="D95" s="338"/>
      <c r="E95" s="338"/>
      <c r="F95" s="338"/>
      <c r="G95" s="339"/>
      <c r="H95" s="181"/>
      <c r="I95" s="182"/>
      <c r="J95" s="169" t="s">
        <v>210</v>
      </c>
      <c r="K95" s="110">
        <f>вспомогательная!J141</f>
        <v>2290318.14</v>
      </c>
      <c r="L95" s="110">
        <f>вспомогательная!K141</f>
        <v>0</v>
      </c>
      <c r="M95" s="110">
        <f>вспомогательная!L141</f>
        <v>0</v>
      </c>
      <c r="N95" s="137"/>
    </row>
    <row r="96" spans="1:67" s="172" customFormat="1">
      <c r="B96" s="378" t="s">
        <v>100</v>
      </c>
      <c r="C96" s="379"/>
      <c r="D96" s="379"/>
      <c r="E96" s="379"/>
      <c r="F96" s="379"/>
      <c r="G96" s="379"/>
      <c r="H96" s="183" t="s">
        <v>101</v>
      </c>
      <c r="I96" s="184" t="s">
        <v>102</v>
      </c>
      <c r="J96" s="175"/>
      <c r="K96" s="75">
        <f>SUM(K97:K108)</f>
        <v>9179593.5199999996</v>
      </c>
      <c r="L96" s="75">
        <f t="shared" ref="L96:N96" si="19">SUM(L97:L108)</f>
        <v>8878301.4499999993</v>
      </c>
      <c r="M96" s="75">
        <f t="shared" si="19"/>
        <v>8981248.4499999993</v>
      </c>
      <c r="N96" s="176">
        <f t="shared" si="19"/>
        <v>0</v>
      </c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</row>
    <row r="97" spans="1:71" s="145" customFormat="1">
      <c r="B97" s="380" t="s">
        <v>246</v>
      </c>
      <c r="C97" s="381"/>
      <c r="D97" s="381"/>
      <c r="E97" s="381"/>
      <c r="F97" s="381"/>
      <c r="G97" s="381"/>
      <c r="H97" s="177"/>
      <c r="I97" s="178"/>
      <c r="J97" s="169" t="s">
        <v>206</v>
      </c>
      <c r="K97" s="140">
        <f>вспомогательная!J151</f>
        <v>31599</v>
      </c>
      <c r="L97" s="140">
        <f>вспомогательная!K151</f>
        <v>31599</v>
      </c>
      <c r="M97" s="140">
        <f>вспомогательная!L151</f>
        <v>31599</v>
      </c>
      <c r="N97" s="137"/>
      <c r="BP97" s="146"/>
      <c r="BQ97" s="146"/>
      <c r="BR97" s="146"/>
      <c r="BS97" s="146"/>
    </row>
    <row r="98" spans="1:71" s="185" customFormat="1" hidden="1">
      <c r="A98" s="145"/>
      <c r="B98" s="295"/>
      <c r="C98" s="296"/>
      <c r="D98" s="296"/>
      <c r="E98" s="296"/>
      <c r="F98" s="296"/>
      <c r="G98" s="373"/>
      <c r="H98" s="177"/>
      <c r="I98" s="178"/>
      <c r="J98" s="169" t="s">
        <v>207</v>
      </c>
      <c r="K98" s="140">
        <f>вспомогательная!J169</f>
        <v>0</v>
      </c>
      <c r="L98" s="140">
        <f>вспомогательная!K169</f>
        <v>0</v>
      </c>
      <c r="M98" s="140">
        <f>вспомогательная!L169</f>
        <v>0</v>
      </c>
      <c r="N98" s="137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6"/>
      <c r="BQ98" s="146"/>
      <c r="BR98" s="146"/>
      <c r="BS98" s="146"/>
    </row>
    <row r="99" spans="1:71" s="185" customFormat="1">
      <c r="A99" s="145"/>
      <c r="B99" s="295" t="s">
        <v>247</v>
      </c>
      <c r="C99" s="296"/>
      <c r="D99" s="296"/>
      <c r="E99" s="296"/>
      <c r="F99" s="296"/>
      <c r="G99" s="373"/>
      <c r="H99" s="177"/>
      <c r="I99" s="178"/>
      <c r="J99" s="169" t="s">
        <v>208</v>
      </c>
      <c r="K99" s="128">
        <f>вспомогательная!J173</f>
        <v>1441655.85</v>
      </c>
      <c r="L99" s="128">
        <f>вспомогательная!K173</f>
        <v>1675854</v>
      </c>
      <c r="M99" s="128">
        <f>вспомогательная!L173</f>
        <v>1778801</v>
      </c>
      <c r="N99" s="137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6"/>
      <c r="BQ99" s="146"/>
      <c r="BR99" s="146"/>
      <c r="BS99" s="146"/>
    </row>
    <row r="100" spans="1:71" s="185" customFormat="1">
      <c r="A100" s="145"/>
      <c r="B100" s="141" t="s">
        <v>248</v>
      </c>
      <c r="C100" s="131"/>
      <c r="D100" s="131"/>
      <c r="E100" s="131"/>
      <c r="F100" s="131"/>
      <c r="G100" s="132"/>
      <c r="H100" s="177"/>
      <c r="I100" s="178"/>
      <c r="J100" s="169" t="s">
        <v>209</v>
      </c>
      <c r="K100" s="140">
        <f>вспомогательная!J191</f>
        <v>2528172.61</v>
      </c>
      <c r="L100" s="140">
        <f>вспомогательная!K191</f>
        <v>631292.44999999995</v>
      </c>
      <c r="M100" s="140">
        <f>вспомогательная!L191</f>
        <v>631292.44999999995</v>
      </c>
      <c r="N100" s="137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6"/>
      <c r="BQ100" s="146"/>
      <c r="BR100" s="146"/>
      <c r="BS100" s="146"/>
    </row>
    <row r="101" spans="1:71" s="185" customFormat="1">
      <c r="A101" s="145"/>
      <c r="B101" s="295" t="s">
        <v>249</v>
      </c>
      <c r="C101" s="296"/>
      <c r="D101" s="296"/>
      <c r="E101" s="296"/>
      <c r="F101" s="296"/>
      <c r="G101" s="373"/>
      <c r="H101" s="177"/>
      <c r="I101" s="178"/>
      <c r="J101" s="169" t="s">
        <v>210</v>
      </c>
      <c r="K101" s="140">
        <f>вспомогательная!J209</f>
        <v>471494.09</v>
      </c>
      <c r="L101" s="140">
        <f>вспомогательная!K209</f>
        <v>493051</v>
      </c>
      <c r="M101" s="140">
        <f>вспомогательная!L209</f>
        <v>493051</v>
      </c>
      <c r="N101" s="137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6"/>
      <c r="BQ101" s="146"/>
      <c r="BR101" s="146"/>
      <c r="BS101" s="146"/>
    </row>
    <row r="102" spans="1:71" s="185" customFormat="1">
      <c r="A102" s="145"/>
      <c r="B102" s="295" t="s">
        <v>250</v>
      </c>
      <c r="C102" s="296"/>
      <c r="D102" s="296"/>
      <c r="E102" s="296"/>
      <c r="F102" s="296"/>
      <c r="G102" s="373"/>
      <c r="H102" s="177"/>
      <c r="I102" s="178"/>
      <c r="J102" s="169">
        <v>228</v>
      </c>
      <c r="K102" s="140">
        <f>вспомогательная!J227</f>
        <v>48000</v>
      </c>
      <c r="L102" s="140">
        <f>вспомогательная!K227</f>
        <v>0</v>
      </c>
      <c r="M102" s="140">
        <f>вспомогательная!L227</f>
        <v>0</v>
      </c>
      <c r="N102" s="137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6"/>
      <c r="BQ102" s="146"/>
      <c r="BR102" s="146"/>
      <c r="BS102" s="146"/>
    </row>
    <row r="103" spans="1:71" s="185" customFormat="1">
      <c r="A103" s="145"/>
      <c r="B103" s="295" t="s">
        <v>251</v>
      </c>
      <c r="C103" s="296"/>
      <c r="D103" s="296"/>
      <c r="E103" s="296"/>
      <c r="F103" s="296"/>
      <c r="G103" s="373"/>
      <c r="H103" s="177"/>
      <c r="I103" s="178"/>
      <c r="J103" s="169" t="s">
        <v>211</v>
      </c>
      <c r="K103" s="140">
        <f>вспомогательная!J230</f>
        <v>235080</v>
      </c>
      <c r="L103" s="140">
        <f>вспомогательная!K230</f>
        <v>0</v>
      </c>
      <c r="M103" s="140">
        <f>вспомогательная!L230</f>
        <v>0</v>
      </c>
      <c r="N103" s="137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6"/>
      <c r="BQ103" s="146"/>
      <c r="BR103" s="146"/>
      <c r="BS103" s="146"/>
    </row>
    <row r="104" spans="1:71" s="185" customFormat="1">
      <c r="A104" s="145"/>
      <c r="B104" s="295"/>
      <c r="C104" s="296"/>
      <c r="D104" s="296"/>
      <c r="E104" s="296"/>
      <c r="F104" s="296"/>
      <c r="G104" s="373"/>
      <c r="H104" s="177"/>
      <c r="I104" s="178"/>
      <c r="J104" s="169" t="s">
        <v>214</v>
      </c>
      <c r="K104" s="140">
        <f>вспомогательная!J249</f>
        <v>3866634.58</v>
      </c>
      <c r="L104" s="140">
        <f>вспомогательная!K249</f>
        <v>5765135</v>
      </c>
      <c r="M104" s="140">
        <f>вспомогательная!L249</f>
        <v>5765135</v>
      </c>
      <c r="N104" s="137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6"/>
      <c r="BQ104" s="146"/>
      <c r="BR104" s="146"/>
      <c r="BS104" s="146"/>
    </row>
    <row r="105" spans="1:71" s="185" customFormat="1">
      <c r="A105" s="145"/>
      <c r="B105" s="295" t="s">
        <v>252</v>
      </c>
      <c r="C105" s="296"/>
      <c r="D105" s="296"/>
      <c r="E105" s="296"/>
      <c r="F105" s="296"/>
      <c r="G105" s="373"/>
      <c r="H105" s="177"/>
      <c r="I105" s="178"/>
      <c r="J105" s="169" t="s">
        <v>213</v>
      </c>
      <c r="K105" s="140">
        <f>вспомогательная!J253</f>
        <v>0</v>
      </c>
      <c r="L105" s="140">
        <f>вспомогательная!K253</f>
        <v>50000</v>
      </c>
      <c r="M105" s="140">
        <f>вспомогательная!L253</f>
        <v>50000</v>
      </c>
      <c r="N105" s="137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6"/>
      <c r="BQ105" s="146"/>
      <c r="BR105" s="146"/>
      <c r="BS105" s="146"/>
    </row>
    <row r="106" spans="1:71" s="185" customFormat="1">
      <c r="A106" s="145"/>
      <c r="B106" s="295" t="s">
        <v>276</v>
      </c>
      <c r="C106" s="296"/>
      <c r="D106" s="296"/>
      <c r="E106" s="296"/>
      <c r="F106" s="296"/>
      <c r="G106" s="373"/>
      <c r="H106" s="228"/>
      <c r="I106" s="229"/>
      <c r="J106" s="169">
        <v>345</v>
      </c>
      <c r="K106" s="230">
        <f>вспомогательная!J265</f>
        <v>102408</v>
      </c>
      <c r="L106" s="230">
        <f>вспомогательная!K265</f>
        <v>0</v>
      </c>
      <c r="M106" s="230">
        <f>вспомогательная!L265</f>
        <v>0</v>
      </c>
      <c r="N106" s="231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6"/>
      <c r="BQ106" s="146"/>
      <c r="BR106" s="146"/>
      <c r="BS106" s="146"/>
    </row>
    <row r="107" spans="1:71" s="185" customFormat="1">
      <c r="A107" s="145"/>
      <c r="B107" s="295" t="s">
        <v>253</v>
      </c>
      <c r="C107" s="296"/>
      <c r="D107" s="296"/>
      <c r="E107" s="296"/>
      <c r="F107" s="296"/>
      <c r="G107" s="373"/>
      <c r="H107" s="177"/>
      <c r="I107" s="178"/>
      <c r="J107" s="169" t="s">
        <v>212</v>
      </c>
      <c r="K107" s="140">
        <f>вспомогательная!J271</f>
        <v>454549.39</v>
      </c>
      <c r="L107" s="140">
        <f>вспомогательная!K271</f>
        <v>231370</v>
      </c>
      <c r="M107" s="140">
        <f>вспомогательная!L271</f>
        <v>231370</v>
      </c>
      <c r="N107" s="137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6"/>
      <c r="BQ107" s="146"/>
      <c r="BR107" s="146"/>
      <c r="BS107" s="146"/>
    </row>
    <row r="108" spans="1:71" s="185" customFormat="1">
      <c r="A108" s="145"/>
      <c r="B108" s="295" t="s">
        <v>254</v>
      </c>
      <c r="C108" s="296"/>
      <c r="D108" s="296"/>
      <c r="E108" s="296"/>
      <c r="F108" s="296"/>
      <c r="G108" s="373"/>
      <c r="H108" s="177"/>
      <c r="I108" s="178"/>
      <c r="J108" s="169" t="s">
        <v>232</v>
      </c>
      <c r="K108" s="140">
        <f>вспомогательная!J289</f>
        <v>0</v>
      </c>
      <c r="L108" s="140">
        <f>вспомогательная!K289</f>
        <v>0</v>
      </c>
      <c r="M108" s="140">
        <f>вспомогательная!L289</f>
        <v>0</v>
      </c>
      <c r="N108" s="137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6"/>
      <c r="BQ108" s="146"/>
      <c r="BR108" s="146"/>
      <c r="BS108" s="146"/>
    </row>
    <row r="109" spans="1:71">
      <c r="B109" s="295"/>
      <c r="C109" s="296"/>
      <c r="D109" s="296"/>
      <c r="E109" s="296"/>
      <c r="F109" s="296"/>
      <c r="G109" s="373"/>
      <c r="H109" s="177"/>
      <c r="I109" s="178"/>
      <c r="J109" s="155"/>
      <c r="K109" s="140"/>
      <c r="L109" s="140"/>
      <c r="M109" s="140"/>
      <c r="N109" s="137"/>
    </row>
    <row r="110" spans="1:71" s="168" customFormat="1">
      <c r="B110" s="369" t="s">
        <v>218</v>
      </c>
      <c r="C110" s="370"/>
      <c r="D110" s="370"/>
      <c r="E110" s="370"/>
      <c r="F110" s="370"/>
      <c r="G110" s="371"/>
      <c r="H110" s="186" t="s">
        <v>221</v>
      </c>
      <c r="I110" s="187" t="s">
        <v>222</v>
      </c>
      <c r="J110" s="167"/>
      <c r="K110" s="43">
        <f>K112</f>
        <v>45028.66</v>
      </c>
      <c r="L110" s="43">
        <f t="shared" ref="L110:M110" si="20">L112</f>
        <v>0</v>
      </c>
      <c r="M110" s="43">
        <f t="shared" si="20"/>
        <v>0</v>
      </c>
      <c r="N110" s="53"/>
    </row>
    <row r="111" spans="1:71" ht="24.75" customHeight="1">
      <c r="B111" s="372" t="s">
        <v>219</v>
      </c>
      <c r="C111" s="296"/>
      <c r="D111" s="296"/>
      <c r="E111" s="296"/>
      <c r="F111" s="296"/>
      <c r="G111" s="373"/>
      <c r="H111" s="177" t="s">
        <v>223</v>
      </c>
      <c r="I111" s="178" t="s">
        <v>225</v>
      </c>
      <c r="J111" s="155"/>
      <c r="K111" s="140"/>
      <c r="L111" s="140"/>
      <c r="M111" s="140"/>
      <c r="N111" s="137"/>
    </row>
    <row r="112" spans="1:71" ht="23.25" customHeight="1">
      <c r="B112" s="372" t="s">
        <v>220</v>
      </c>
      <c r="C112" s="296"/>
      <c r="D112" s="296"/>
      <c r="E112" s="296"/>
      <c r="F112" s="296"/>
      <c r="G112" s="373"/>
      <c r="H112" s="177" t="s">
        <v>224</v>
      </c>
      <c r="I112" s="178" t="s">
        <v>226</v>
      </c>
      <c r="J112" s="169" t="s">
        <v>227</v>
      </c>
      <c r="K112" s="128">
        <f>вспомогательная!J312</f>
        <v>45028.66</v>
      </c>
      <c r="L112" s="128">
        <f>вспомогательная!K312</f>
        <v>0</v>
      </c>
      <c r="M112" s="128">
        <f>вспомогательная!L312</f>
        <v>0</v>
      </c>
      <c r="N112" s="156"/>
    </row>
    <row r="113" spans="1:67">
      <c r="B113" s="133"/>
      <c r="C113" s="143"/>
      <c r="D113" s="143"/>
      <c r="E113" s="143"/>
      <c r="F113" s="143"/>
      <c r="G113" s="143"/>
      <c r="H113" s="177"/>
      <c r="I113" s="178"/>
      <c r="J113" s="188"/>
      <c r="K113" s="140"/>
      <c r="L113" s="140"/>
      <c r="M113" s="140"/>
      <c r="N113" s="137"/>
    </row>
    <row r="114" spans="1:67">
      <c r="B114" s="133"/>
      <c r="C114" s="143"/>
      <c r="D114" s="143"/>
      <c r="E114" s="143"/>
      <c r="F114" s="143"/>
      <c r="G114" s="143"/>
      <c r="H114" s="177"/>
      <c r="I114" s="178"/>
      <c r="J114" s="155"/>
      <c r="K114" s="140"/>
      <c r="L114" s="140"/>
      <c r="M114" s="140"/>
      <c r="N114" s="137"/>
    </row>
    <row r="115" spans="1:67" s="168" customFormat="1">
      <c r="A115" s="145"/>
      <c r="B115" s="374" t="s">
        <v>104</v>
      </c>
      <c r="C115" s="375"/>
      <c r="D115" s="375"/>
      <c r="E115" s="375"/>
      <c r="F115" s="375"/>
      <c r="G115" s="375"/>
      <c r="H115" s="189" t="s">
        <v>105</v>
      </c>
      <c r="I115" s="190" t="s">
        <v>21</v>
      </c>
      <c r="J115" s="167"/>
      <c r="K115" s="43"/>
      <c r="L115" s="43"/>
      <c r="M115" s="43"/>
      <c r="N115" s="53" t="s">
        <v>21</v>
      </c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</row>
    <row r="116" spans="1:67" ht="15.75" thickBot="1">
      <c r="B116" s="376" t="s">
        <v>106</v>
      </c>
      <c r="C116" s="377"/>
      <c r="D116" s="377"/>
      <c r="E116" s="377"/>
      <c r="F116" s="377"/>
      <c r="G116" s="377"/>
      <c r="H116" s="191" t="s">
        <v>107</v>
      </c>
      <c r="I116" s="192" t="s">
        <v>108</v>
      </c>
      <c r="J116" s="193"/>
      <c r="K116" s="56"/>
      <c r="L116" s="56"/>
      <c r="M116" s="56"/>
      <c r="N116" s="57" t="s">
        <v>21</v>
      </c>
    </row>
  </sheetData>
  <sheetProtection algorithmName="SHA-512" hashValue="BuPNpImzymhhkEyvmZGkEWSn+EtpmOtvQ7V3Z2sp9wvtA99sb+XjM//kqIzKJq/XuKyPUdD5WfmGRpgT3kKH7A==" saltValue="tA87FMhPqjf4zE7Wvm5a2w==" spinCount="100000" sheet="1" objects="1" scenarios="1"/>
  <mergeCells count="139">
    <mergeCell ref="B110:G110"/>
    <mergeCell ref="B111:G111"/>
    <mergeCell ref="B112:G112"/>
    <mergeCell ref="B115:G115"/>
    <mergeCell ref="B116:G116"/>
    <mergeCell ref="B96:G96"/>
    <mergeCell ref="B97:G97"/>
    <mergeCell ref="B92:G92"/>
    <mergeCell ref="B93:G93"/>
    <mergeCell ref="B94:G94"/>
    <mergeCell ref="B95:G95"/>
    <mergeCell ref="B98:G98"/>
    <mergeCell ref="B99:G99"/>
    <mergeCell ref="B101:G101"/>
    <mergeCell ref="B102:G102"/>
    <mergeCell ref="B103:G103"/>
    <mergeCell ref="B104:G104"/>
    <mergeCell ref="B105:G105"/>
    <mergeCell ref="B107:G107"/>
    <mergeCell ref="B108:G108"/>
    <mergeCell ref="B109:G109"/>
    <mergeCell ref="B106:G106"/>
    <mergeCell ref="B86:G86"/>
    <mergeCell ref="B87:G87"/>
    <mergeCell ref="B88:G88"/>
    <mergeCell ref="B89:G89"/>
    <mergeCell ref="B90:G90"/>
    <mergeCell ref="B91:G91"/>
    <mergeCell ref="B82:G82"/>
    <mergeCell ref="B83:G83"/>
    <mergeCell ref="B84:G84"/>
    <mergeCell ref="B85:G85"/>
    <mergeCell ref="B76:G76"/>
    <mergeCell ref="B77:G77"/>
    <mergeCell ref="B78:G78"/>
    <mergeCell ref="B79:G79"/>
    <mergeCell ref="B80:G80"/>
    <mergeCell ref="B81:G81"/>
    <mergeCell ref="B70:G70"/>
    <mergeCell ref="B71:G71"/>
    <mergeCell ref="B62:G62"/>
    <mergeCell ref="B65:G65"/>
    <mergeCell ref="B66:G66"/>
    <mergeCell ref="B67:G67"/>
    <mergeCell ref="B59:G59"/>
    <mergeCell ref="B53:G53"/>
    <mergeCell ref="B54:G54"/>
    <mergeCell ref="B55:G55"/>
    <mergeCell ref="B56:G56"/>
    <mergeCell ref="B57:G57"/>
    <mergeCell ref="B58:G58"/>
    <mergeCell ref="M48:M49"/>
    <mergeCell ref="N48:N49"/>
    <mergeCell ref="B49:G49"/>
    <mergeCell ref="B50:G50"/>
    <mergeCell ref="B51:G51"/>
    <mergeCell ref="B52:G52"/>
    <mergeCell ref="B48:G48"/>
    <mergeCell ref="H48:H49"/>
    <mergeCell ref="I48:I49"/>
    <mergeCell ref="J48:J49"/>
    <mergeCell ref="K48:K49"/>
    <mergeCell ref="L48:L49"/>
    <mergeCell ref="B46:G46"/>
    <mergeCell ref="B47:G47"/>
    <mergeCell ref="L41:L42"/>
    <mergeCell ref="M41:M42"/>
    <mergeCell ref="N41:N42"/>
    <mergeCell ref="B42:G42"/>
    <mergeCell ref="B43:G43"/>
    <mergeCell ref="B44:G44"/>
    <mergeCell ref="H44:H45"/>
    <mergeCell ref="I44:I45"/>
    <mergeCell ref="J44:J45"/>
    <mergeCell ref="K44:K45"/>
    <mergeCell ref="B40:G40"/>
    <mergeCell ref="B41:G41"/>
    <mergeCell ref="H41:H42"/>
    <mergeCell ref="I41:I42"/>
    <mergeCell ref="J41:J42"/>
    <mergeCell ref="K41:K42"/>
    <mergeCell ref="L44:L45"/>
    <mergeCell ref="M44:M45"/>
    <mergeCell ref="N44:N45"/>
    <mergeCell ref="B45:G45"/>
    <mergeCell ref="B37:G37"/>
    <mergeCell ref="B38:G38"/>
    <mergeCell ref="H38:H39"/>
    <mergeCell ref="I38:I39"/>
    <mergeCell ref="J38:J39"/>
    <mergeCell ref="K38:K39"/>
    <mergeCell ref="M32:M33"/>
    <mergeCell ref="N32:N33"/>
    <mergeCell ref="B33:G33"/>
    <mergeCell ref="B34:G34"/>
    <mergeCell ref="B35:G35"/>
    <mergeCell ref="B36:G36"/>
    <mergeCell ref="B32:G32"/>
    <mergeCell ref="H32:H33"/>
    <mergeCell ref="I32:I33"/>
    <mergeCell ref="J32:J33"/>
    <mergeCell ref="K32:K33"/>
    <mergeCell ref="L32:L33"/>
    <mergeCell ref="L38:L39"/>
    <mergeCell ref="M38:M39"/>
    <mergeCell ref="N38:N39"/>
    <mergeCell ref="B39:G39"/>
    <mergeCell ref="N25:N26"/>
    <mergeCell ref="B27:G27"/>
    <mergeCell ref="B28:G28"/>
    <mergeCell ref="B29:G29"/>
    <mergeCell ref="B30:G30"/>
    <mergeCell ref="B31:G31"/>
    <mergeCell ref="K11:N11"/>
    <mergeCell ref="N13:N14"/>
    <mergeCell ref="D15:J15"/>
    <mergeCell ref="D16:J16"/>
    <mergeCell ref="D17:J17"/>
    <mergeCell ref="B24:G26"/>
    <mergeCell ref="H24:H26"/>
    <mergeCell ref="I24:I26"/>
    <mergeCell ref="J24:J26"/>
    <mergeCell ref="K24:N24"/>
    <mergeCell ref="B18:D18"/>
    <mergeCell ref="B19:E19"/>
    <mergeCell ref="F19:I19"/>
    <mergeCell ref="D20:J20"/>
    <mergeCell ref="K6:N6"/>
    <mergeCell ref="K7:N7"/>
    <mergeCell ref="K8:N8"/>
    <mergeCell ref="K9:N9"/>
    <mergeCell ref="K10:L10"/>
    <mergeCell ref="M10:N10"/>
    <mergeCell ref="K1:N1"/>
    <mergeCell ref="O1:BO1"/>
    <mergeCell ref="K2:N2"/>
    <mergeCell ref="O2:BO2"/>
    <mergeCell ref="K4:N4"/>
    <mergeCell ref="K5:N5"/>
  </mergeCells>
  <pageMargins left="0" right="0" top="0" bottom="0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topLeftCell="A59" zoomScale="80" zoomScaleNormal="100" zoomScaleSheetLayoutView="80" workbookViewId="0">
      <selection activeCell="S15" sqref="S15"/>
    </sheetView>
  </sheetViews>
  <sheetFormatPr defaultColWidth="9.140625" defaultRowHeight="15"/>
  <cols>
    <col min="1" max="1" width="9.140625" style="145"/>
    <col min="2" max="9" width="9.140625" style="146"/>
    <col min="10" max="10" width="14.7109375" style="146" customWidth="1"/>
    <col min="11" max="11" width="13.28515625" style="146" customWidth="1"/>
    <col min="12" max="13" width="13.42578125" style="146" customWidth="1"/>
    <col min="14" max="14" width="10.5703125" style="146" customWidth="1"/>
    <col min="15" max="16" width="9.140625" style="145"/>
    <col min="17" max="16384" width="9.140625" style="146"/>
  </cols>
  <sheetData>
    <row r="1" spans="4:16">
      <c r="K1" s="387" t="s">
        <v>118</v>
      </c>
      <c r="L1" s="387"/>
      <c r="M1" s="387"/>
      <c r="N1" s="387"/>
      <c r="O1" s="288"/>
      <c r="P1" s="288"/>
    </row>
    <row r="2" spans="4:16" ht="3.75" customHeight="1">
      <c r="K2" s="388" t="s">
        <v>119</v>
      </c>
      <c r="L2" s="388"/>
      <c r="M2" s="388"/>
      <c r="N2" s="388"/>
      <c r="O2" s="290"/>
      <c r="P2" s="290"/>
    </row>
    <row r="4" spans="4:16">
      <c r="K4" s="291" t="s">
        <v>126</v>
      </c>
      <c r="L4" s="291"/>
      <c r="M4" s="291"/>
      <c r="N4" s="291"/>
    </row>
    <row r="5" spans="4:16">
      <c r="K5" s="291" t="s">
        <v>267</v>
      </c>
      <c r="L5" s="291"/>
      <c r="M5" s="291"/>
      <c r="N5" s="291"/>
    </row>
    <row r="6" spans="4:16">
      <c r="K6" s="282" t="s">
        <v>120</v>
      </c>
      <c r="L6" s="282"/>
      <c r="M6" s="282"/>
      <c r="N6" s="282"/>
    </row>
    <row r="7" spans="4:16" ht="29.25" customHeight="1">
      <c r="K7" s="283" t="str">
        <f>вспомогательная!J7</f>
        <v>Муниципальное бюджетное дошкольное образовательное учреждение детский сад № 103 г. Пензы "Ласточка"</v>
      </c>
      <c r="L7" s="284"/>
      <c r="M7" s="284"/>
      <c r="N7" s="284"/>
    </row>
    <row r="8" spans="4:16" ht="66" customHeight="1">
      <c r="K8" s="282" t="s">
        <v>121</v>
      </c>
      <c r="L8" s="282"/>
      <c r="M8" s="282"/>
      <c r="N8" s="282"/>
    </row>
    <row r="9" spans="4:16" ht="17.25" customHeight="1">
      <c r="K9" s="285" t="str">
        <f>вспомогательная!J9</f>
        <v>Чернецова С.В.</v>
      </c>
      <c r="L9" s="285"/>
      <c r="M9" s="285"/>
      <c r="N9" s="285"/>
    </row>
    <row r="10" spans="4:16" ht="8.25" customHeight="1">
      <c r="K10" s="282" t="s">
        <v>122</v>
      </c>
      <c r="L10" s="282"/>
      <c r="M10" s="286" t="s">
        <v>125</v>
      </c>
      <c r="N10" s="286"/>
    </row>
    <row r="11" spans="4:16">
      <c r="K11" s="301" t="str">
        <f>вспомогательная!J11</f>
        <v>29 декабря 2020</v>
      </c>
      <c r="L11" s="301"/>
      <c r="M11" s="301"/>
      <c r="N11" s="301"/>
    </row>
    <row r="12" spans="4:16" ht="15.75" thickBot="1"/>
    <row r="13" spans="4:16" ht="12" customHeight="1">
      <c r="L13" s="12"/>
      <c r="M13" s="12"/>
      <c r="N13" s="302" t="s">
        <v>109</v>
      </c>
    </row>
    <row r="14" spans="4:16" ht="12" customHeight="1" thickBot="1">
      <c r="L14" s="13"/>
      <c r="M14" s="13"/>
      <c r="N14" s="303"/>
    </row>
    <row r="15" spans="4:16" ht="15" customHeight="1">
      <c r="D15" s="304" t="s">
        <v>230</v>
      </c>
      <c r="E15" s="304"/>
      <c r="F15" s="304"/>
      <c r="G15" s="304"/>
      <c r="H15" s="304"/>
      <c r="I15" s="304"/>
      <c r="J15" s="304"/>
      <c r="L15" s="13"/>
      <c r="M15" s="14" t="s">
        <v>110</v>
      </c>
      <c r="N15" s="15" t="str">
        <f>вспомогательная!M15</f>
        <v>29.12.2020</v>
      </c>
    </row>
    <row r="16" spans="4:16" ht="15" customHeight="1">
      <c r="D16" s="304" t="s">
        <v>205</v>
      </c>
      <c r="E16" s="304"/>
      <c r="F16" s="304"/>
      <c r="G16" s="304"/>
      <c r="H16" s="304"/>
      <c r="I16" s="304"/>
      <c r="J16" s="304"/>
      <c r="L16" s="13"/>
      <c r="M16" s="14" t="s">
        <v>111</v>
      </c>
      <c r="N16" s="147"/>
    </row>
    <row r="17" spans="1:16" ht="15" customHeight="1">
      <c r="D17" s="304" t="str">
        <f>вспомогательная!C17</f>
        <v>от "29" декабря 2020г.</v>
      </c>
      <c r="E17" s="304"/>
      <c r="F17" s="304"/>
      <c r="G17" s="304"/>
      <c r="H17" s="304"/>
      <c r="I17" s="304"/>
      <c r="J17" s="304"/>
      <c r="L17" s="13"/>
      <c r="M17" s="14" t="s">
        <v>112</v>
      </c>
      <c r="N17" s="147" t="s">
        <v>242</v>
      </c>
    </row>
    <row r="18" spans="1:16" ht="12" customHeight="1">
      <c r="B18" s="318" t="s">
        <v>255</v>
      </c>
      <c r="C18" s="318"/>
      <c r="D18" s="318"/>
      <c r="E18" s="255"/>
      <c r="F18" s="18"/>
      <c r="G18" s="18"/>
      <c r="H18" s="18"/>
      <c r="I18" s="18"/>
      <c r="L18" s="13"/>
      <c r="M18" s="14" t="s">
        <v>111</v>
      </c>
      <c r="N18" s="147"/>
    </row>
    <row r="19" spans="1:16" ht="12" customHeight="1">
      <c r="B19" s="318" t="s">
        <v>256</v>
      </c>
      <c r="C19" s="318"/>
      <c r="D19" s="318"/>
      <c r="E19" s="318"/>
      <c r="F19" s="319" t="s">
        <v>257</v>
      </c>
      <c r="G19" s="319"/>
      <c r="H19" s="319"/>
      <c r="I19" s="319"/>
      <c r="L19" s="13"/>
      <c r="M19" s="14" t="s">
        <v>113</v>
      </c>
      <c r="N19" s="270" t="str">
        <f>вспомогательная!M19</f>
        <v>5836100409</v>
      </c>
    </row>
    <row r="20" spans="1:16" ht="28.5" customHeight="1">
      <c r="B20" s="18" t="s">
        <v>258</v>
      </c>
      <c r="C20" s="18"/>
      <c r="D20" s="320" t="str">
        <f>вспомогательная!C20</f>
        <v>Муниципальное бюджетное дошкольное образовательное учреждение детский сад № 103 г. Пензы "Ласточка"</v>
      </c>
      <c r="E20" s="320"/>
      <c r="F20" s="320"/>
      <c r="G20" s="320"/>
      <c r="H20" s="320"/>
      <c r="I20" s="320"/>
      <c r="J20" s="320"/>
      <c r="L20" s="13"/>
      <c r="M20" s="14" t="s">
        <v>114</v>
      </c>
      <c r="N20" s="270" t="str">
        <f>вспомогательная!M20</f>
        <v>583601001</v>
      </c>
    </row>
    <row r="21" spans="1:16" ht="12" customHeight="1" thickBot="1">
      <c r="B21" s="18" t="s">
        <v>259</v>
      </c>
      <c r="C21" s="18"/>
      <c r="D21" s="18"/>
      <c r="E21" s="18"/>
      <c r="F21" s="18"/>
      <c r="G21" s="18"/>
      <c r="H21" s="18"/>
      <c r="I21" s="18"/>
      <c r="L21" s="13"/>
      <c r="M21" s="14" t="s">
        <v>115</v>
      </c>
      <c r="N21" s="148" t="s">
        <v>116</v>
      </c>
    </row>
    <row r="22" spans="1:16">
      <c r="E22" s="149" t="s">
        <v>117</v>
      </c>
      <c r="F22" s="149"/>
      <c r="G22" s="149"/>
      <c r="H22" s="149"/>
    </row>
    <row r="23" spans="1:16" ht="15.75" thickBot="1"/>
    <row r="24" spans="1:16">
      <c r="B24" s="305" t="s">
        <v>0</v>
      </c>
      <c r="C24" s="306"/>
      <c r="D24" s="306"/>
      <c r="E24" s="306"/>
      <c r="F24" s="306"/>
      <c r="G24" s="306"/>
      <c r="H24" s="311" t="s">
        <v>1</v>
      </c>
      <c r="I24" s="311" t="s">
        <v>2</v>
      </c>
      <c r="J24" s="314" t="s">
        <v>3</v>
      </c>
      <c r="K24" s="316" t="s">
        <v>4</v>
      </c>
      <c r="L24" s="316"/>
      <c r="M24" s="316"/>
      <c r="N24" s="317"/>
    </row>
    <row r="25" spans="1:16">
      <c r="B25" s="307"/>
      <c r="C25" s="308"/>
      <c r="D25" s="308"/>
      <c r="E25" s="308"/>
      <c r="F25" s="308"/>
      <c r="G25" s="308"/>
      <c r="H25" s="312"/>
      <c r="I25" s="312"/>
      <c r="J25" s="315"/>
      <c r="K25" s="58" t="s">
        <v>199</v>
      </c>
      <c r="L25" s="58" t="s">
        <v>200</v>
      </c>
      <c r="M25" s="58" t="s">
        <v>201</v>
      </c>
      <c r="N25" s="292" t="s">
        <v>7</v>
      </c>
    </row>
    <row r="26" spans="1:16" ht="36.75" customHeight="1">
      <c r="B26" s="309"/>
      <c r="C26" s="310"/>
      <c r="D26" s="310"/>
      <c r="E26" s="310"/>
      <c r="F26" s="310"/>
      <c r="G26" s="310"/>
      <c r="H26" s="313"/>
      <c r="I26" s="313"/>
      <c r="J26" s="315"/>
      <c r="K26" s="59" t="s">
        <v>8</v>
      </c>
      <c r="L26" s="59" t="s">
        <v>9</v>
      </c>
      <c r="M26" s="59" t="s">
        <v>10</v>
      </c>
      <c r="N26" s="292"/>
    </row>
    <row r="27" spans="1:16" ht="15.75" thickBot="1">
      <c r="B27" s="293" t="s">
        <v>11</v>
      </c>
      <c r="C27" s="294"/>
      <c r="D27" s="294"/>
      <c r="E27" s="294"/>
      <c r="F27" s="294"/>
      <c r="G27" s="294"/>
      <c r="H27" s="150" t="s">
        <v>12</v>
      </c>
      <c r="I27" s="150" t="s">
        <v>13</v>
      </c>
      <c r="J27" s="150" t="s">
        <v>14</v>
      </c>
      <c r="K27" s="150" t="s">
        <v>15</v>
      </c>
      <c r="L27" s="150" t="s">
        <v>16</v>
      </c>
      <c r="M27" s="150" t="s">
        <v>17</v>
      </c>
      <c r="N27" s="151" t="s">
        <v>18</v>
      </c>
    </row>
    <row r="28" spans="1:16">
      <c r="B28" s="295" t="s">
        <v>19</v>
      </c>
      <c r="C28" s="296"/>
      <c r="D28" s="296"/>
      <c r="E28" s="296"/>
      <c r="F28" s="296"/>
      <c r="G28" s="296"/>
      <c r="H28" s="152" t="s">
        <v>20</v>
      </c>
      <c r="I28" s="153" t="s">
        <v>21</v>
      </c>
      <c r="J28" s="154" t="s">
        <v>21</v>
      </c>
      <c r="K28" s="194">
        <f>вспомогательная!J28</f>
        <v>647391.89</v>
      </c>
      <c r="L28" s="194">
        <f>вспомогательная!K28</f>
        <v>0</v>
      </c>
      <c r="M28" s="194">
        <f>вспомогательная!L28</f>
        <v>0</v>
      </c>
      <c r="N28" s="46"/>
    </row>
    <row r="29" spans="1:16">
      <c r="B29" s="295" t="s">
        <v>22</v>
      </c>
      <c r="C29" s="296"/>
      <c r="D29" s="296"/>
      <c r="E29" s="296"/>
      <c r="F29" s="296"/>
      <c r="G29" s="296"/>
      <c r="H29" s="268" t="s">
        <v>23</v>
      </c>
      <c r="I29" s="118" t="s">
        <v>21</v>
      </c>
      <c r="J29" s="260" t="s">
        <v>21</v>
      </c>
      <c r="K29" s="262">
        <f>K28+K30-K56</f>
        <v>0</v>
      </c>
      <c r="L29" s="262">
        <f t="shared" ref="L29:M29" si="0">L28+L30-L56</f>
        <v>0</v>
      </c>
      <c r="M29" s="262">
        <f t="shared" si="0"/>
        <v>0</v>
      </c>
      <c r="N29" s="263"/>
    </row>
    <row r="30" spans="1:16" s="160" customFormat="1">
      <c r="A30" s="145"/>
      <c r="B30" s="297" t="s">
        <v>24</v>
      </c>
      <c r="C30" s="298"/>
      <c r="D30" s="298"/>
      <c r="E30" s="298"/>
      <c r="F30" s="298"/>
      <c r="G30" s="298"/>
      <c r="H30" s="157" t="s">
        <v>25</v>
      </c>
      <c r="I30" s="158"/>
      <c r="J30" s="159"/>
      <c r="K30" s="86">
        <f>K31+K34+K37+K40+K43+K47+K53</f>
        <v>38272227.240000002</v>
      </c>
      <c r="L30" s="86">
        <f t="shared" ref="L30:M30" si="1">L31+L34+L37+L40+L43+L47+L53</f>
        <v>37622577</v>
      </c>
      <c r="M30" s="86">
        <f t="shared" si="1"/>
        <v>38852219</v>
      </c>
      <c r="N30" s="50"/>
      <c r="O30" s="145"/>
      <c r="P30" s="145"/>
    </row>
    <row r="31" spans="1:16">
      <c r="B31" s="299" t="s">
        <v>26</v>
      </c>
      <c r="C31" s="300"/>
      <c r="D31" s="300"/>
      <c r="E31" s="300"/>
      <c r="F31" s="300"/>
      <c r="G31" s="300"/>
      <c r="H31" s="268" t="s">
        <v>27</v>
      </c>
      <c r="I31" s="118" t="s">
        <v>28</v>
      </c>
      <c r="J31" s="260"/>
      <c r="K31" s="262">
        <f t="shared" ref="K31:M31" si="2">K32</f>
        <v>0</v>
      </c>
      <c r="L31" s="262">
        <f t="shared" si="2"/>
        <v>0</v>
      </c>
      <c r="M31" s="262">
        <f t="shared" si="2"/>
        <v>0</v>
      </c>
      <c r="N31" s="263"/>
    </row>
    <row r="32" spans="1:16">
      <c r="B32" s="323" t="s">
        <v>29</v>
      </c>
      <c r="C32" s="324"/>
      <c r="D32" s="324"/>
      <c r="E32" s="324"/>
      <c r="F32" s="324"/>
      <c r="G32" s="324"/>
      <c r="H32" s="325" t="s">
        <v>30</v>
      </c>
      <c r="I32" s="340"/>
      <c r="J32" s="329"/>
      <c r="K32" s="331"/>
      <c r="L32" s="331"/>
      <c r="M32" s="331"/>
      <c r="N32" s="332"/>
    </row>
    <row r="33" spans="2:14" ht="11.25" customHeight="1">
      <c r="B33" s="333"/>
      <c r="C33" s="334"/>
      <c r="D33" s="334"/>
      <c r="E33" s="334"/>
      <c r="F33" s="334"/>
      <c r="G33" s="334"/>
      <c r="H33" s="326"/>
      <c r="I33" s="341"/>
      <c r="J33" s="329"/>
      <c r="K33" s="331"/>
      <c r="L33" s="331"/>
      <c r="M33" s="331"/>
      <c r="N33" s="332"/>
    </row>
    <row r="34" spans="2:14">
      <c r="B34" s="321" t="s">
        <v>31</v>
      </c>
      <c r="C34" s="322"/>
      <c r="D34" s="322"/>
      <c r="E34" s="322"/>
      <c r="F34" s="322"/>
      <c r="G34" s="322"/>
      <c r="H34" s="257" t="s">
        <v>32</v>
      </c>
      <c r="I34" s="259" t="s">
        <v>33</v>
      </c>
      <c r="J34" s="260"/>
      <c r="K34" s="262">
        <f t="shared" ref="K34:M34" si="3">K35</f>
        <v>29096228.050000001</v>
      </c>
      <c r="L34" s="262">
        <f t="shared" si="3"/>
        <v>30302442</v>
      </c>
      <c r="M34" s="262">
        <f t="shared" si="3"/>
        <v>31532084</v>
      </c>
      <c r="N34" s="263"/>
    </row>
    <row r="35" spans="2:14">
      <c r="B35" s="335" t="s">
        <v>34</v>
      </c>
      <c r="C35" s="336"/>
      <c r="D35" s="336"/>
      <c r="E35" s="336"/>
      <c r="F35" s="336"/>
      <c r="G35" s="336"/>
      <c r="H35" s="268" t="s">
        <v>35</v>
      </c>
      <c r="I35" s="118" t="s">
        <v>33</v>
      </c>
      <c r="J35" s="260"/>
      <c r="K35" s="261">
        <f>вспомогательная!J35</f>
        <v>29096228.050000001</v>
      </c>
      <c r="L35" s="261">
        <f>вспомогательная!K35</f>
        <v>30302442</v>
      </c>
      <c r="M35" s="261">
        <f>вспомогательная!L35</f>
        <v>31532084</v>
      </c>
      <c r="N35" s="263"/>
    </row>
    <row r="36" spans="2:14">
      <c r="B36" s="337"/>
      <c r="C36" s="338"/>
      <c r="D36" s="338"/>
      <c r="E36" s="338"/>
      <c r="F36" s="338"/>
      <c r="G36" s="339"/>
      <c r="H36" s="268"/>
      <c r="I36" s="118"/>
      <c r="J36" s="260"/>
      <c r="K36" s="262"/>
      <c r="L36" s="262"/>
      <c r="M36" s="262"/>
      <c r="N36" s="263"/>
    </row>
    <row r="37" spans="2:14">
      <c r="B37" s="321" t="s">
        <v>36</v>
      </c>
      <c r="C37" s="322"/>
      <c r="D37" s="322"/>
      <c r="E37" s="322"/>
      <c r="F37" s="322"/>
      <c r="G37" s="322"/>
      <c r="H37" s="268" t="s">
        <v>37</v>
      </c>
      <c r="I37" s="118" t="s">
        <v>38</v>
      </c>
      <c r="J37" s="260"/>
      <c r="K37" s="262">
        <f t="shared" ref="K37:M37" si="4">K38</f>
        <v>0</v>
      </c>
      <c r="L37" s="262">
        <f t="shared" si="4"/>
        <v>0</v>
      </c>
      <c r="M37" s="262">
        <f t="shared" si="4"/>
        <v>0</v>
      </c>
      <c r="N37" s="263"/>
    </row>
    <row r="38" spans="2:14">
      <c r="B38" s="323" t="s">
        <v>29</v>
      </c>
      <c r="C38" s="324"/>
      <c r="D38" s="324"/>
      <c r="E38" s="324"/>
      <c r="F38" s="324"/>
      <c r="G38" s="324"/>
      <c r="H38" s="325" t="s">
        <v>39</v>
      </c>
      <c r="I38" s="327" t="s">
        <v>38</v>
      </c>
      <c r="J38" s="329"/>
      <c r="K38" s="330">
        <f>вспомогательная!J38</f>
        <v>0</v>
      </c>
      <c r="L38" s="330">
        <f>вспомогательная!K38</f>
        <v>0</v>
      </c>
      <c r="M38" s="330">
        <f>вспомогательная!L38</f>
        <v>0</v>
      </c>
      <c r="N38" s="332"/>
    </row>
    <row r="39" spans="2:14">
      <c r="B39" s="333"/>
      <c r="C39" s="334"/>
      <c r="D39" s="334"/>
      <c r="E39" s="334"/>
      <c r="F39" s="334"/>
      <c r="G39" s="334"/>
      <c r="H39" s="326"/>
      <c r="I39" s="328"/>
      <c r="J39" s="329"/>
      <c r="K39" s="330"/>
      <c r="L39" s="330"/>
      <c r="M39" s="330"/>
      <c r="N39" s="332"/>
    </row>
    <row r="40" spans="2:14">
      <c r="B40" s="321" t="s">
        <v>40</v>
      </c>
      <c r="C40" s="322"/>
      <c r="D40" s="322"/>
      <c r="E40" s="322"/>
      <c r="F40" s="322"/>
      <c r="G40" s="322"/>
      <c r="H40" s="268" t="s">
        <v>41</v>
      </c>
      <c r="I40" s="118" t="s">
        <v>42</v>
      </c>
      <c r="J40" s="260"/>
      <c r="K40" s="262">
        <f t="shared" ref="K40:M40" si="5">K41</f>
        <v>5315718.91</v>
      </c>
      <c r="L40" s="262">
        <f t="shared" si="5"/>
        <v>1091627</v>
      </c>
      <c r="M40" s="262">
        <f t="shared" si="5"/>
        <v>1091627</v>
      </c>
      <c r="N40" s="263"/>
    </row>
    <row r="41" spans="2:14">
      <c r="B41" s="342" t="s">
        <v>29</v>
      </c>
      <c r="C41" s="343"/>
      <c r="D41" s="343"/>
      <c r="E41" s="343"/>
      <c r="F41" s="343"/>
      <c r="G41" s="343"/>
      <c r="H41" s="325"/>
      <c r="I41" s="327"/>
      <c r="J41" s="329"/>
      <c r="K41" s="330">
        <f>вспомогательная!J41</f>
        <v>5315718.91</v>
      </c>
      <c r="L41" s="330">
        <f>вспомогательная!K41</f>
        <v>1091627</v>
      </c>
      <c r="M41" s="330">
        <f>вспомогательная!L41</f>
        <v>1091627</v>
      </c>
      <c r="N41" s="332"/>
    </row>
    <row r="42" spans="2:14">
      <c r="B42" s="345"/>
      <c r="C42" s="346"/>
      <c r="D42" s="346"/>
      <c r="E42" s="346"/>
      <c r="F42" s="346"/>
      <c r="G42" s="346"/>
      <c r="H42" s="326"/>
      <c r="I42" s="328"/>
      <c r="J42" s="329"/>
      <c r="K42" s="330"/>
      <c r="L42" s="330"/>
      <c r="M42" s="330"/>
      <c r="N42" s="332"/>
    </row>
    <row r="43" spans="2:14">
      <c r="B43" s="321" t="s">
        <v>43</v>
      </c>
      <c r="C43" s="322"/>
      <c r="D43" s="322"/>
      <c r="E43" s="322"/>
      <c r="F43" s="322"/>
      <c r="G43" s="322"/>
      <c r="H43" s="268" t="s">
        <v>44</v>
      </c>
      <c r="I43" s="118" t="s">
        <v>45</v>
      </c>
      <c r="J43" s="260"/>
      <c r="K43" s="262">
        <f t="shared" ref="K43:M43" si="6">K44</f>
        <v>0</v>
      </c>
      <c r="L43" s="262">
        <f t="shared" si="6"/>
        <v>0</v>
      </c>
      <c r="M43" s="262">
        <f t="shared" si="6"/>
        <v>0</v>
      </c>
      <c r="N43" s="263"/>
    </row>
    <row r="44" spans="2:14">
      <c r="B44" s="342" t="s">
        <v>29</v>
      </c>
      <c r="C44" s="343"/>
      <c r="D44" s="343"/>
      <c r="E44" s="343"/>
      <c r="F44" s="343"/>
      <c r="G44" s="343"/>
      <c r="H44" s="325" t="s">
        <v>46</v>
      </c>
      <c r="I44" s="327" t="s">
        <v>45</v>
      </c>
      <c r="J44" s="329"/>
      <c r="K44" s="344">
        <f>вспомогательная!J44</f>
        <v>0</v>
      </c>
      <c r="L44" s="344">
        <f>вспомогательная!K44</f>
        <v>0</v>
      </c>
      <c r="M44" s="344">
        <f>вспомогательная!L44</f>
        <v>0</v>
      </c>
      <c r="N44" s="332"/>
    </row>
    <row r="45" spans="2:14">
      <c r="B45" s="345" t="s">
        <v>47</v>
      </c>
      <c r="C45" s="346"/>
      <c r="D45" s="346"/>
      <c r="E45" s="346"/>
      <c r="F45" s="346"/>
      <c r="G45" s="346"/>
      <c r="H45" s="326"/>
      <c r="I45" s="328"/>
      <c r="J45" s="329"/>
      <c r="K45" s="344"/>
      <c r="L45" s="344"/>
      <c r="M45" s="344"/>
      <c r="N45" s="332"/>
    </row>
    <row r="46" spans="2:14">
      <c r="B46" s="347"/>
      <c r="C46" s="346"/>
      <c r="D46" s="346"/>
      <c r="E46" s="346"/>
      <c r="F46" s="346"/>
      <c r="G46" s="346"/>
      <c r="H46" s="268"/>
      <c r="I46" s="118"/>
      <c r="J46" s="260"/>
      <c r="K46" s="262"/>
      <c r="L46" s="262"/>
      <c r="M46" s="262"/>
      <c r="N46" s="263"/>
    </row>
    <row r="47" spans="2:14">
      <c r="B47" s="321" t="s">
        <v>48</v>
      </c>
      <c r="C47" s="322"/>
      <c r="D47" s="322"/>
      <c r="E47" s="322"/>
      <c r="F47" s="322"/>
      <c r="G47" s="322"/>
      <c r="H47" s="268" t="s">
        <v>49</v>
      </c>
      <c r="I47" s="118"/>
      <c r="J47" s="260"/>
      <c r="K47" s="262">
        <f t="shared" ref="K47:M47" si="7">K48+K50+K51+K52</f>
        <v>3860280.28</v>
      </c>
      <c r="L47" s="262">
        <f>L48+L50+L51+L52</f>
        <v>6228508</v>
      </c>
      <c r="M47" s="262">
        <f t="shared" si="7"/>
        <v>6228508</v>
      </c>
      <c r="N47" s="263"/>
    </row>
    <row r="48" spans="2:14">
      <c r="B48" s="342" t="s">
        <v>29</v>
      </c>
      <c r="C48" s="343"/>
      <c r="D48" s="343"/>
      <c r="E48" s="343"/>
      <c r="F48" s="343"/>
      <c r="G48" s="343"/>
      <c r="H48" s="325"/>
      <c r="I48" s="327"/>
      <c r="J48" s="329"/>
      <c r="K48" s="330">
        <f>вспомогательная!J48</f>
        <v>2676302.63</v>
      </c>
      <c r="L48" s="330">
        <f>вспомогательная!K48</f>
        <v>4673508</v>
      </c>
      <c r="M48" s="330">
        <f>вспомогательная!L48</f>
        <v>4673508</v>
      </c>
      <c r="N48" s="332"/>
    </row>
    <row r="49" spans="1:16">
      <c r="B49" s="352" t="s">
        <v>190</v>
      </c>
      <c r="C49" s="353"/>
      <c r="D49" s="353"/>
      <c r="E49" s="353"/>
      <c r="F49" s="353"/>
      <c r="G49" s="353"/>
      <c r="H49" s="326"/>
      <c r="I49" s="328"/>
      <c r="J49" s="329"/>
      <c r="K49" s="330"/>
      <c r="L49" s="330"/>
      <c r="M49" s="330"/>
      <c r="N49" s="332"/>
    </row>
    <row r="50" spans="1:16">
      <c r="B50" s="354" t="s">
        <v>264</v>
      </c>
      <c r="C50" s="355"/>
      <c r="D50" s="355"/>
      <c r="E50" s="355"/>
      <c r="F50" s="355"/>
      <c r="G50" s="355"/>
      <c r="H50" s="268"/>
      <c r="I50" s="118"/>
      <c r="J50" s="260"/>
      <c r="K50" s="261">
        <f>вспомогательная!J50</f>
        <v>0</v>
      </c>
      <c r="L50" s="261">
        <f>вспомогательная!K50</f>
        <v>0</v>
      </c>
      <c r="M50" s="261">
        <f>вспомогательная!L50</f>
        <v>0</v>
      </c>
      <c r="N50" s="263"/>
    </row>
    <row r="51" spans="1:16">
      <c r="B51" s="354" t="s">
        <v>191</v>
      </c>
      <c r="C51" s="355"/>
      <c r="D51" s="355"/>
      <c r="E51" s="355"/>
      <c r="F51" s="355"/>
      <c r="G51" s="355"/>
      <c r="H51" s="268"/>
      <c r="I51" s="118"/>
      <c r="J51" s="260"/>
      <c r="K51" s="261">
        <f>вспомогательная!J51</f>
        <v>0</v>
      </c>
      <c r="L51" s="261">
        <f>вспомогательная!K51</f>
        <v>0</v>
      </c>
      <c r="M51" s="261">
        <f>вспомогательная!L51</f>
        <v>0</v>
      </c>
      <c r="N51" s="263"/>
    </row>
    <row r="52" spans="1:16">
      <c r="B52" s="356" t="s">
        <v>192</v>
      </c>
      <c r="C52" s="353"/>
      <c r="D52" s="353"/>
      <c r="E52" s="353"/>
      <c r="F52" s="353"/>
      <c r="G52" s="353"/>
      <c r="H52" s="268"/>
      <c r="I52" s="118"/>
      <c r="J52" s="260"/>
      <c r="K52" s="261">
        <f>вспомогательная!J52</f>
        <v>1183977.6499999999</v>
      </c>
      <c r="L52" s="261">
        <f>вспомогательная!K52</f>
        <v>1555000</v>
      </c>
      <c r="M52" s="261">
        <f>вспомогательная!L52</f>
        <v>1555000</v>
      </c>
      <c r="N52" s="263"/>
    </row>
    <row r="53" spans="1:16">
      <c r="B53" s="321" t="s">
        <v>50</v>
      </c>
      <c r="C53" s="322"/>
      <c r="D53" s="322"/>
      <c r="E53" s="322"/>
      <c r="F53" s="322"/>
      <c r="G53" s="322"/>
      <c r="H53" s="268" t="s">
        <v>51</v>
      </c>
      <c r="I53" s="118" t="s">
        <v>21</v>
      </c>
      <c r="J53" s="260"/>
      <c r="K53" s="262">
        <f t="shared" ref="K53:M53" si="8">K54</f>
        <v>0</v>
      </c>
      <c r="L53" s="262">
        <f t="shared" si="8"/>
        <v>0</v>
      </c>
      <c r="M53" s="262">
        <f t="shared" si="8"/>
        <v>0</v>
      </c>
      <c r="N53" s="263"/>
    </row>
    <row r="54" spans="1:16">
      <c r="B54" s="335" t="s">
        <v>52</v>
      </c>
      <c r="C54" s="336"/>
      <c r="D54" s="336"/>
      <c r="E54" s="336"/>
      <c r="F54" s="336"/>
      <c r="G54" s="336"/>
      <c r="H54" s="268" t="s">
        <v>53</v>
      </c>
      <c r="I54" s="118" t="s">
        <v>54</v>
      </c>
      <c r="J54" s="260"/>
      <c r="K54" s="262"/>
      <c r="L54" s="262"/>
      <c r="M54" s="262"/>
      <c r="N54" s="263" t="s">
        <v>21</v>
      </c>
    </row>
    <row r="55" spans="1:16">
      <c r="B55" s="347"/>
      <c r="C55" s="346"/>
      <c r="D55" s="346"/>
      <c r="E55" s="346"/>
      <c r="F55" s="346"/>
      <c r="G55" s="346"/>
      <c r="H55" s="268"/>
      <c r="I55" s="118"/>
      <c r="J55" s="260"/>
      <c r="K55" s="262"/>
      <c r="L55" s="262"/>
      <c r="M55" s="262"/>
      <c r="N55" s="263"/>
    </row>
    <row r="56" spans="1:16" s="164" customFormat="1">
      <c r="A56" s="145"/>
      <c r="B56" s="348" t="s">
        <v>55</v>
      </c>
      <c r="C56" s="349"/>
      <c r="D56" s="349"/>
      <c r="E56" s="349"/>
      <c r="F56" s="349"/>
      <c r="G56" s="349"/>
      <c r="H56" s="161" t="s">
        <v>56</v>
      </c>
      <c r="I56" s="162" t="s">
        <v>21</v>
      </c>
      <c r="J56" s="163"/>
      <c r="K56" s="85">
        <f>K57+K62+K65+K80+K87+K89+K110</f>
        <v>38919619.129999995</v>
      </c>
      <c r="L56" s="85">
        <f>L57+L62+L65+L80+L87+L89+L110</f>
        <v>37622577</v>
      </c>
      <c r="M56" s="85">
        <f>M57+M62+M65+M80+M87+M89+M110</f>
        <v>38852219</v>
      </c>
      <c r="N56" s="63"/>
      <c r="O56" s="145"/>
      <c r="P56" s="145"/>
    </row>
    <row r="57" spans="1:16" s="168" customFormat="1">
      <c r="A57" s="145"/>
      <c r="B57" s="350" t="s">
        <v>57</v>
      </c>
      <c r="C57" s="351"/>
      <c r="D57" s="351"/>
      <c r="E57" s="351"/>
      <c r="F57" s="351"/>
      <c r="G57" s="351"/>
      <c r="H57" s="165" t="s">
        <v>58</v>
      </c>
      <c r="I57" s="166" t="s">
        <v>21</v>
      </c>
      <c r="J57" s="167"/>
      <c r="K57" s="43">
        <f>K58+K59</f>
        <v>20577370.639999997</v>
      </c>
      <c r="L57" s="43">
        <f>L58+L59</f>
        <v>21574759.32</v>
      </c>
      <c r="M57" s="43">
        <f>M58+M59</f>
        <v>22440116.32</v>
      </c>
      <c r="N57" s="53" t="s">
        <v>21</v>
      </c>
      <c r="O57" s="145"/>
      <c r="P57" s="145"/>
    </row>
    <row r="58" spans="1:16">
      <c r="B58" s="335" t="s">
        <v>59</v>
      </c>
      <c r="C58" s="336"/>
      <c r="D58" s="336"/>
      <c r="E58" s="336"/>
      <c r="F58" s="336"/>
      <c r="G58" s="336"/>
      <c r="H58" s="268" t="s">
        <v>60</v>
      </c>
      <c r="I58" s="118" t="s">
        <v>61</v>
      </c>
      <c r="J58" s="169" t="s">
        <v>215</v>
      </c>
      <c r="K58" s="110">
        <f>вспомогательная!J58</f>
        <v>20387195.529999997</v>
      </c>
      <c r="L58" s="110">
        <f>вспомогательная!K58</f>
        <v>21571559.32</v>
      </c>
      <c r="M58" s="110">
        <f>вспомогательная!L58</f>
        <v>22436916.32</v>
      </c>
      <c r="N58" s="263" t="s">
        <v>21</v>
      </c>
    </row>
    <row r="59" spans="1:16" s="145" customFormat="1">
      <c r="B59" s="337"/>
      <c r="C59" s="338"/>
      <c r="D59" s="338"/>
      <c r="E59" s="338"/>
      <c r="F59" s="338"/>
      <c r="G59" s="339"/>
      <c r="H59" s="268"/>
      <c r="I59" s="118"/>
      <c r="J59" s="169" t="s">
        <v>216</v>
      </c>
      <c r="K59" s="110">
        <f>вспомогательная!J76</f>
        <v>190175.11000000002</v>
      </c>
      <c r="L59" s="110">
        <f>вспомогательная!K76</f>
        <v>3200</v>
      </c>
      <c r="M59" s="110">
        <f>вспомогательная!L76</f>
        <v>3200</v>
      </c>
      <c r="N59" s="263"/>
    </row>
    <row r="60" spans="1:16" s="145" customFormat="1" hidden="1">
      <c r="B60" s="119"/>
      <c r="C60" s="120"/>
      <c r="D60" s="120"/>
      <c r="E60" s="120"/>
      <c r="F60" s="120"/>
      <c r="G60" s="120"/>
      <c r="H60" s="268"/>
      <c r="I60" s="118"/>
      <c r="J60" s="260"/>
      <c r="K60" s="262"/>
      <c r="L60" s="262"/>
      <c r="M60" s="262"/>
      <c r="N60" s="263"/>
    </row>
    <row r="61" spans="1:16" s="145" customFormat="1" hidden="1">
      <c r="B61" s="119"/>
      <c r="C61" s="120"/>
      <c r="D61" s="120"/>
      <c r="E61" s="120"/>
      <c r="F61" s="120"/>
      <c r="G61" s="120"/>
      <c r="H61" s="268"/>
      <c r="I61" s="118"/>
      <c r="J61" s="260"/>
      <c r="K61" s="262"/>
      <c r="L61" s="262"/>
      <c r="M61" s="262"/>
      <c r="N61" s="263"/>
    </row>
    <row r="62" spans="1:16" s="168" customFormat="1">
      <c r="A62" s="145"/>
      <c r="B62" s="363" t="s">
        <v>62</v>
      </c>
      <c r="C62" s="364"/>
      <c r="D62" s="364"/>
      <c r="E62" s="364"/>
      <c r="F62" s="364"/>
      <c r="G62" s="364"/>
      <c r="H62" s="165" t="s">
        <v>63</v>
      </c>
      <c r="I62" s="166" t="s">
        <v>64</v>
      </c>
      <c r="J62" s="167"/>
      <c r="K62" s="43">
        <f>K63</f>
        <v>0</v>
      </c>
      <c r="L62" s="43">
        <f t="shared" ref="L62:M62" si="9">L63</f>
        <v>400</v>
      </c>
      <c r="M62" s="43">
        <f t="shared" si="9"/>
        <v>400</v>
      </c>
      <c r="N62" s="53" t="s">
        <v>21</v>
      </c>
      <c r="O62" s="145"/>
      <c r="P62" s="145"/>
    </row>
    <row r="63" spans="1:16" s="145" customFormat="1">
      <c r="B63" s="66"/>
      <c r="C63" s="37"/>
      <c r="D63" s="37"/>
      <c r="E63" s="37"/>
      <c r="F63" s="37"/>
      <c r="G63" s="37"/>
      <c r="H63" s="170"/>
      <c r="I63" s="171"/>
      <c r="J63" s="169">
        <v>266</v>
      </c>
      <c r="K63" s="115">
        <f>вспомогательная!J93</f>
        <v>0</v>
      </c>
      <c r="L63" s="115">
        <f>вспомогательная!K93</f>
        <v>400</v>
      </c>
      <c r="M63" s="115">
        <f>вспомогательная!L93</f>
        <v>400</v>
      </c>
      <c r="N63" s="54"/>
    </row>
    <row r="64" spans="1:16" s="145" customFormat="1">
      <c r="B64" s="66"/>
      <c r="C64" s="37"/>
      <c r="D64" s="37"/>
      <c r="E64" s="37"/>
      <c r="F64" s="37"/>
      <c r="G64" s="37"/>
      <c r="H64" s="170"/>
      <c r="I64" s="171"/>
      <c r="J64" s="260"/>
      <c r="K64" s="44"/>
      <c r="L64" s="44"/>
      <c r="M64" s="44"/>
      <c r="N64" s="54"/>
    </row>
    <row r="65" spans="1:16" s="168" customFormat="1" ht="24" customHeight="1">
      <c r="A65" s="145"/>
      <c r="B65" s="365" t="s">
        <v>65</v>
      </c>
      <c r="C65" s="366"/>
      <c r="D65" s="366"/>
      <c r="E65" s="366"/>
      <c r="F65" s="366"/>
      <c r="G65" s="366"/>
      <c r="H65" s="165" t="s">
        <v>66</v>
      </c>
      <c r="I65" s="166" t="s">
        <v>67</v>
      </c>
      <c r="J65" s="167"/>
      <c r="K65" s="43">
        <f>K66+K76</f>
        <v>6174416.5499999998</v>
      </c>
      <c r="L65" s="43">
        <f>L66+L76</f>
        <v>6515577.2300000004</v>
      </c>
      <c r="M65" s="43">
        <f>M66+M76</f>
        <v>6776915.2300000004</v>
      </c>
      <c r="N65" s="53" t="s">
        <v>21</v>
      </c>
      <c r="O65" s="145"/>
      <c r="P65" s="145"/>
    </row>
    <row r="66" spans="1:16" s="172" customFormat="1">
      <c r="B66" s="367" t="s">
        <v>68</v>
      </c>
      <c r="C66" s="368"/>
      <c r="D66" s="368"/>
      <c r="E66" s="368"/>
      <c r="F66" s="368"/>
      <c r="G66" s="368"/>
      <c r="H66" s="173" t="s">
        <v>69</v>
      </c>
      <c r="I66" s="174" t="s">
        <v>67</v>
      </c>
      <c r="J66" s="175"/>
      <c r="K66" s="75">
        <f>K67</f>
        <v>6174416.5499999998</v>
      </c>
      <c r="L66" s="75">
        <f t="shared" ref="L66:M66" si="10">L67</f>
        <v>6515577.2300000004</v>
      </c>
      <c r="M66" s="75">
        <f t="shared" si="10"/>
        <v>6776915.2300000004</v>
      </c>
      <c r="N66" s="76" t="s">
        <v>21</v>
      </c>
      <c r="O66" s="145"/>
      <c r="P66" s="145"/>
    </row>
    <row r="67" spans="1:16">
      <c r="B67" s="337"/>
      <c r="C67" s="338"/>
      <c r="D67" s="338"/>
      <c r="E67" s="338"/>
      <c r="F67" s="338"/>
      <c r="G67" s="339"/>
      <c r="H67" s="256"/>
      <c r="I67" s="258"/>
      <c r="J67" s="169" t="s">
        <v>229</v>
      </c>
      <c r="K67" s="110">
        <f>вспомогательная!J97</f>
        <v>6174416.5499999998</v>
      </c>
      <c r="L67" s="110">
        <f>вспомогательная!K97</f>
        <v>6515577.2300000004</v>
      </c>
      <c r="M67" s="110">
        <f>вспомогательная!L97</f>
        <v>6776915.2300000004</v>
      </c>
      <c r="N67" s="263"/>
    </row>
    <row r="68" spans="1:16" hidden="1">
      <c r="B68" s="264"/>
      <c r="C68" s="265"/>
      <c r="D68" s="265"/>
      <c r="E68" s="265"/>
      <c r="F68" s="265"/>
      <c r="G68" s="266"/>
      <c r="H68" s="256"/>
      <c r="I68" s="258"/>
      <c r="J68" s="169"/>
      <c r="K68" s="110"/>
      <c r="L68" s="110"/>
      <c r="M68" s="110"/>
      <c r="N68" s="263"/>
    </row>
    <row r="69" spans="1:16" hidden="1">
      <c r="B69" s="264"/>
      <c r="C69" s="265"/>
      <c r="D69" s="265"/>
      <c r="E69" s="265"/>
      <c r="F69" s="265"/>
      <c r="G69" s="266"/>
      <c r="H69" s="256"/>
      <c r="I69" s="258"/>
      <c r="J69" s="260"/>
      <c r="K69" s="262"/>
      <c r="L69" s="262"/>
      <c r="M69" s="262"/>
      <c r="N69" s="263"/>
    </row>
    <row r="70" spans="1:16" hidden="1">
      <c r="B70" s="337"/>
      <c r="C70" s="338"/>
      <c r="D70" s="338"/>
      <c r="E70" s="338"/>
      <c r="F70" s="338"/>
      <c r="G70" s="339"/>
      <c r="H70" s="256"/>
      <c r="I70" s="258"/>
      <c r="J70" s="169"/>
      <c r="K70" s="110"/>
      <c r="L70" s="110"/>
      <c r="M70" s="110"/>
      <c r="N70" s="263"/>
    </row>
    <row r="71" spans="1:16" hidden="1">
      <c r="B71" s="337"/>
      <c r="C71" s="338"/>
      <c r="D71" s="338"/>
      <c r="E71" s="338"/>
      <c r="F71" s="338"/>
      <c r="G71" s="339"/>
      <c r="H71" s="256"/>
      <c r="I71" s="258"/>
      <c r="J71" s="260"/>
      <c r="K71" s="262"/>
      <c r="L71" s="262"/>
      <c r="M71" s="262"/>
      <c r="N71" s="263"/>
    </row>
    <row r="72" spans="1:16" hidden="1">
      <c r="B72" s="119"/>
      <c r="C72" s="120"/>
      <c r="D72" s="120"/>
      <c r="E72" s="120"/>
      <c r="F72" s="120"/>
      <c r="G72" s="120"/>
      <c r="H72" s="256"/>
      <c r="I72" s="258"/>
      <c r="J72" s="169"/>
      <c r="K72" s="110"/>
      <c r="L72" s="110"/>
      <c r="M72" s="110"/>
      <c r="N72" s="263"/>
    </row>
    <row r="73" spans="1:16" hidden="1">
      <c r="B73" s="119"/>
      <c r="C73" s="120"/>
      <c r="D73" s="120"/>
      <c r="E73" s="120"/>
      <c r="F73" s="120"/>
      <c r="G73" s="120"/>
      <c r="H73" s="256"/>
      <c r="I73" s="258"/>
      <c r="J73" s="260"/>
      <c r="K73" s="262"/>
      <c r="L73" s="262"/>
      <c r="M73" s="262"/>
      <c r="N73" s="263"/>
    </row>
    <row r="74" spans="1:16" hidden="1">
      <c r="B74" s="119"/>
      <c r="C74" s="120"/>
      <c r="D74" s="120"/>
      <c r="E74" s="120"/>
      <c r="F74" s="120"/>
      <c r="G74" s="120"/>
      <c r="H74" s="256"/>
      <c r="I74" s="258"/>
      <c r="J74" s="169"/>
      <c r="K74" s="110"/>
      <c r="L74" s="110"/>
      <c r="M74" s="110"/>
      <c r="N74" s="263"/>
    </row>
    <row r="75" spans="1:16" hidden="1">
      <c r="B75" s="119"/>
      <c r="C75" s="120"/>
      <c r="D75" s="120"/>
      <c r="E75" s="120"/>
      <c r="F75" s="120"/>
      <c r="G75" s="120"/>
      <c r="H75" s="256"/>
      <c r="I75" s="258"/>
      <c r="J75" s="260"/>
      <c r="K75" s="262"/>
      <c r="L75" s="262"/>
      <c r="M75" s="262"/>
      <c r="N75" s="263"/>
    </row>
    <row r="76" spans="1:16" s="172" customFormat="1">
      <c r="B76" s="357" t="s">
        <v>70</v>
      </c>
      <c r="C76" s="358"/>
      <c r="D76" s="358"/>
      <c r="E76" s="358"/>
      <c r="F76" s="358"/>
      <c r="G76" s="358"/>
      <c r="H76" s="175" t="s">
        <v>71</v>
      </c>
      <c r="I76" s="76" t="s">
        <v>67</v>
      </c>
      <c r="J76" s="175"/>
      <c r="K76" s="75">
        <f>K77+K78+K79</f>
        <v>0</v>
      </c>
      <c r="L76" s="75">
        <f t="shared" ref="L76:M76" si="11">L77+L78+L79</f>
        <v>0</v>
      </c>
      <c r="M76" s="75">
        <f t="shared" si="11"/>
        <v>0</v>
      </c>
      <c r="N76" s="76" t="s">
        <v>21</v>
      </c>
      <c r="O76" s="145"/>
      <c r="P76" s="145"/>
    </row>
    <row r="77" spans="1:16">
      <c r="B77" s="337"/>
      <c r="C77" s="338"/>
      <c r="D77" s="338"/>
      <c r="E77" s="338"/>
      <c r="F77" s="338"/>
      <c r="G77" s="339"/>
      <c r="H77" s="179"/>
      <c r="I77" s="180"/>
      <c r="J77" s="260"/>
      <c r="K77" s="262"/>
      <c r="L77" s="262"/>
      <c r="M77" s="262"/>
      <c r="N77" s="263"/>
    </row>
    <row r="78" spans="1:16" hidden="1">
      <c r="B78" s="337"/>
      <c r="C78" s="338"/>
      <c r="D78" s="338"/>
      <c r="E78" s="338"/>
      <c r="F78" s="338"/>
      <c r="G78" s="339"/>
      <c r="H78" s="256"/>
      <c r="I78" s="258"/>
      <c r="J78" s="260"/>
      <c r="K78" s="262"/>
      <c r="L78" s="262"/>
      <c r="M78" s="262"/>
      <c r="N78" s="263"/>
    </row>
    <row r="79" spans="1:16" hidden="1">
      <c r="B79" s="337"/>
      <c r="C79" s="338"/>
      <c r="D79" s="338"/>
      <c r="E79" s="338"/>
      <c r="F79" s="338"/>
      <c r="G79" s="339"/>
      <c r="H79" s="256"/>
      <c r="I79" s="258"/>
      <c r="J79" s="260"/>
      <c r="K79" s="262"/>
      <c r="L79" s="262"/>
      <c r="M79" s="262"/>
      <c r="N79" s="263"/>
    </row>
    <row r="80" spans="1:16" s="168" customFormat="1">
      <c r="A80" s="145"/>
      <c r="B80" s="359" t="s">
        <v>72</v>
      </c>
      <c r="C80" s="360"/>
      <c r="D80" s="360"/>
      <c r="E80" s="360"/>
      <c r="F80" s="360"/>
      <c r="G80" s="360"/>
      <c r="H80" s="165" t="s">
        <v>73</v>
      </c>
      <c r="I80" s="166" t="s">
        <v>74</v>
      </c>
      <c r="J80" s="167"/>
      <c r="K80" s="43">
        <f>K81+K83+K85</f>
        <v>652891.62</v>
      </c>
      <c r="L80" s="43">
        <f>L81+L83+L85</f>
        <v>653539</v>
      </c>
      <c r="M80" s="43">
        <f>M81+M83+M85</f>
        <v>653539</v>
      </c>
      <c r="N80" s="53" t="s">
        <v>21</v>
      </c>
      <c r="O80" s="145"/>
      <c r="P80" s="145"/>
    </row>
    <row r="81" spans="1:16" s="172" customFormat="1">
      <c r="B81" s="361" t="s">
        <v>75</v>
      </c>
      <c r="C81" s="362"/>
      <c r="D81" s="362"/>
      <c r="E81" s="362"/>
      <c r="F81" s="362"/>
      <c r="G81" s="362"/>
      <c r="H81" s="173" t="s">
        <v>76</v>
      </c>
      <c r="I81" s="174" t="s">
        <v>77</v>
      </c>
      <c r="J81" s="175"/>
      <c r="K81" s="75">
        <f>K82</f>
        <v>652739</v>
      </c>
      <c r="L81" s="75">
        <f t="shared" ref="L81:M81" si="12">L82</f>
        <v>652739</v>
      </c>
      <c r="M81" s="75">
        <f t="shared" si="12"/>
        <v>652739</v>
      </c>
      <c r="N81" s="76" t="s">
        <v>21</v>
      </c>
      <c r="O81" s="145"/>
      <c r="P81" s="145"/>
    </row>
    <row r="82" spans="1:16">
      <c r="B82" s="337"/>
      <c r="C82" s="338"/>
      <c r="D82" s="338"/>
      <c r="E82" s="338"/>
      <c r="F82" s="338"/>
      <c r="G82" s="339"/>
      <c r="H82" s="268"/>
      <c r="I82" s="118"/>
      <c r="J82" s="169" t="s">
        <v>240</v>
      </c>
      <c r="K82" s="110">
        <f>вспомогательная!J123</f>
        <v>652739</v>
      </c>
      <c r="L82" s="110">
        <f>вспомогательная!K123</f>
        <v>652739</v>
      </c>
      <c r="M82" s="110">
        <f>вспомогательная!L123</f>
        <v>652739</v>
      </c>
      <c r="N82" s="263"/>
    </row>
    <row r="83" spans="1:16" s="172" customFormat="1" ht="25.5" customHeight="1">
      <c r="B83" s="361" t="s">
        <v>78</v>
      </c>
      <c r="C83" s="362"/>
      <c r="D83" s="362"/>
      <c r="E83" s="362"/>
      <c r="F83" s="362"/>
      <c r="G83" s="362"/>
      <c r="H83" s="173" t="s">
        <v>79</v>
      </c>
      <c r="I83" s="174" t="s">
        <v>80</v>
      </c>
      <c r="J83" s="175"/>
      <c r="K83" s="75">
        <f>K84</f>
        <v>0</v>
      </c>
      <c r="L83" s="75">
        <f t="shared" ref="L83:M83" si="13">L84</f>
        <v>800</v>
      </c>
      <c r="M83" s="75">
        <f t="shared" si="13"/>
        <v>800</v>
      </c>
      <c r="N83" s="76" t="s">
        <v>21</v>
      </c>
      <c r="O83" s="145"/>
      <c r="P83" s="145"/>
    </row>
    <row r="84" spans="1:16">
      <c r="B84" s="337"/>
      <c r="C84" s="338"/>
      <c r="D84" s="338"/>
      <c r="E84" s="338"/>
      <c r="F84" s="338"/>
      <c r="G84" s="339"/>
      <c r="H84" s="268"/>
      <c r="I84" s="118"/>
      <c r="J84" s="260"/>
      <c r="K84" s="262">
        <f>вспомогательная!J128</f>
        <v>0</v>
      </c>
      <c r="L84" s="262">
        <f>вспомогательная!K128</f>
        <v>800</v>
      </c>
      <c r="M84" s="262">
        <f>вспомогательная!L128</f>
        <v>800</v>
      </c>
      <c r="N84" s="263"/>
    </row>
    <row r="85" spans="1:16" s="172" customFormat="1" ht="21.75" customHeight="1">
      <c r="B85" s="361" t="s">
        <v>81</v>
      </c>
      <c r="C85" s="362"/>
      <c r="D85" s="362"/>
      <c r="E85" s="362"/>
      <c r="F85" s="362"/>
      <c r="G85" s="362"/>
      <c r="H85" s="173" t="s">
        <v>82</v>
      </c>
      <c r="I85" s="174" t="s">
        <v>83</v>
      </c>
      <c r="J85" s="175"/>
      <c r="K85" s="75">
        <f>K86</f>
        <v>152.62</v>
      </c>
      <c r="L85" s="75">
        <f t="shared" ref="L85:M85" si="14">L86</f>
        <v>0</v>
      </c>
      <c r="M85" s="75">
        <f t="shared" si="14"/>
        <v>0</v>
      </c>
      <c r="N85" s="76" t="s">
        <v>21</v>
      </c>
      <c r="O85" s="145"/>
      <c r="P85" s="145"/>
    </row>
    <row r="86" spans="1:16">
      <c r="B86" s="337"/>
      <c r="C86" s="338"/>
      <c r="D86" s="338"/>
      <c r="E86" s="338"/>
      <c r="F86" s="338"/>
      <c r="G86" s="339"/>
      <c r="H86" s="268"/>
      <c r="I86" s="118"/>
      <c r="J86" s="260"/>
      <c r="K86" s="262">
        <f>вспомогательная!J130</f>
        <v>152.62</v>
      </c>
      <c r="L86" s="262">
        <f>вспомогательная!K130</f>
        <v>0</v>
      </c>
      <c r="M86" s="262">
        <f>вспомогательная!L130</f>
        <v>0</v>
      </c>
      <c r="N86" s="263"/>
    </row>
    <row r="87" spans="1:16" s="168" customFormat="1">
      <c r="A87" s="145"/>
      <c r="B87" s="359" t="s">
        <v>84</v>
      </c>
      <c r="C87" s="360"/>
      <c r="D87" s="360"/>
      <c r="E87" s="360"/>
      <c r="F87" s="360"/>
      <c r="G87" s="360"/>
      <c r="H87" s="165" t="s">
        <v>85</v>
      </c>
      <c r="I87" s="166" t="s">
        <v>21</v>
      </c>
      <c r="J87" s="167"/>
      <c r="K87" s="43">
        <f>K88</f>
        <v>0</v>
      </c>
      <c r="L87" s="43">
        <f t="shared" ref="L87:M87" si="15">L88</f>
        <v>0</v>
      </c>
      <c r="M87" s="43">
        <f t="shared" si="15"/>
        <v>0</v>
      </c>
      <c r="N87" s="53" t="s">
        <v>21</v>
      </c>
      <c r="O87" s="145"/>
      <c r="P87" s="145"/>
    </row>
    <row r="88" spans="1:16" ht="40.5" customHeight="1">
      <c r="B88" s="335" t="s">
        <v>86</v>
      </c>
      <c r="C88" s="336"/>
      <c r="D88" s="336"/>
      <c r="E88" s="336"/>
      <c r="F88" s="336"/>
      <c r="G88" s="336"/>
      <c r="H88" s="268" t="s">
        <v>87</v>
      </c>
      <c r="I88" s="118" t="s">
        <v>88</v>
      </c>
      <c r="J88" s="260"/>
      <c r="K88" s="262"/>
      <c r="L88" s="262"/>
      <c r="M88" s="262"/>
      <c r="N88" s="263" t="s">
        <v>21</v>
      </c>
    </row>
    <row r="89" spans="1:16" s="168" customFormat="1">
      <c r="A89" s="145"/>
      <c r="B89" s="359" t="s">
        <v>89</v>
      </c>
      <c r="C89" s="360"/>
      <c r="D89" s="360"/>
      <c r="E89" s="360"/>
      <c r="F89" s="360"/>
      <c r="G89" s="360"/>
      <c r="H89" s="165" t="s">
        <v>90</v>
      </c>
      <c r="I89" s="166" t="s">
        <v>21</v>
      </c>
      <c r="J89" s="167"/>
      <c r="K89" s="43">
        <f>K90+K92+K94+K96</f>
        <v>11469911.66</v>
      </c>
      <c r="L89" s="43">
        <f>L90+L92+L94+L96</f>
        <v>8878301.4499999993</v>
      </c>
      <c r="M89" s="43">
        <f>M90+M92+M94+M96</f>
        <v>8981248.4499999993</v>
      </c>
      <c r="N89" s="53"/>
      <c r="O89" s="145"/>
      <c r="P89" s="145"/>
    </row>
    <row r="90" spans="1:16" s="172" customFormat="1">
      <c r="B90" s="361" t="s">
        <v>91</v>
      </c>
      <c r="C90" s="362"/>
      <c r="D90" s="362"/>
      <c r="E90" s="362"/>
      <c r="F90" s="362"/>
      <c r="G90" s="362"/>
      <c r="H90" s="173" t="s">
        <v>92</v>
      </c>
      <c r="I90" s="174" t="s">
        <v>93</v>
      </c>
      <c r="J90" s="175"/>
      <c r="K90" s="75">
        <f>K91</f>
        <v>0</v>
      </c>
      <c r="L90" s="75">
        <f t="shared" ref="L90:M90" si="16">L91</f>
        <v>0</v>
      </c>
      <c r="M90" s="75">
        <f t="shared" si="16"/>
        <v>0</v>
      </c>
      <c r="N90" s="76"/>
      <c r="O90" s="145"/>
      <c r="P90" s="145"/>
    </row>
    <row r="91" spans="1:16">
      <c r="B91" s="337"/>
      <c r="C91" s="338"/>
      <c r="D91" s="338"/>
      <c r="E91" s="338"/>
      <c r="F91" s="338"/>
      <c r="G91" s="339"/>
      <c r="H91" s="268"/>
      <c r="I91" s="118"/>
      <c r="J91" s="260"/>
      <c r="K91" s="262"/>
      <c r="L91" s="262"/>
      <c r="M91" s="262"/>
      <c r="N91" s="263"/>
    </row>
    <row r="92" spans="1:16" s="271" customFormat="1" ht="28.5" hidden="1" customHeight="1">
      <c r="B92" s="382" t="s">
        <v>94</v>
      </c>
      <c r="C92" s="383"/>
      <c r="D92" s="383"/>
      <c r="E92" s="383"/>
      <c r="F92" s="383"/>
      <c r="G92" s="383"/>
      <c r="H92" s="272" t="s">
        <v>95</v>
      </c>
      <c r="I92" s="250" t="s">
        <v>96</v>
      </c>
      <c r="J92" s="272"/>
      <c r="K92" s="249">
        <f>K93</f>
        <v>0</v>
      </c>
      <c r="L92" s="249">
        <f t="shared" ref="L92:M92" si="17">L93</f>
        <v>0</v>
      </c>
      <c r="M92" s="249">
        <f t="shared" si="17"/>
        <v>0</v>
      </c>
      <c r="N92" s="250"/>
    </row>
    <row r="93" spans="1:16" s="271" customFormat="1" ht="15.75" hidden="1" customHeight="1">
      <c r="B93" s="384"/>
      <c r="C93" s="385"/>
      <c r="D93" s="385"/>
      <c r="E93" s="385"/>
      <c r="F93" s="385"/>
      <c r="G93" s="386"/>
      <c r="H93" s="273"/>
      <c r="I93" s="274"/>
      <c r="J93" s="272"/>
      <c r="K93" s="249"/>
      <c r="L93" s="249"/>
      <c r="M93" s="249"/>
      <c r="N93" s="250"/>
    </row>
    <row r="94" spans="1:16" s="172" customFormat="1" ht="24" customHeight="1">
      <c r="B94" s="361" t="s">
        <v>97</v>
      </c>
      <c r="C94" s="362"/>
      <c r="D94" s="362"/>
      <c r="E94" s="362"/>
      <c r="F94" s="362"/>
      <c r="G94" s="362"/>
      <c r="H94" s="183" t="s">
        <v>98</v>
      </c>
      <c r="I94" s="184" t="s">
        <v>99</v>
      </c>
      <c r="J94" s="175"/>
      <c r="K94" s="75">
        <f>K95</f>
        <v>2290318.14</v>
      </c>
      <c r="L94" s="75">
        <f t="shared" ref="L94:M94" si="18">L95</f>
        <v>0</v>
      </c>
      <c r="M94" s="75">
        <f t="shared" si="18"/>
        <v>0</v>
      </c>
      <c r="N94" s="76"/>
      <c r="O94" s="145"/>
      <c r="P94" s="145"/>
    </row>
    <row r="95" spans="1:16">
      <c r="B95" s="337"/>
      <c r="C95" s="338"/>
      <c r="D95" s="338"/>
      <c r="E95" s="338"/>
      <c r="F95" s="338"/>
      <c r="G95" s="339"/>
      <c r="H95" s="257"/>
      <c r="I95" s="259"/>
      <c r="J95" s="169" t="s">
        <v>210</v>
      </c>
      <c r="K95" s="110">
        <f>вспомогательная!J141</f>
        <v>2290318.14</v>
      </c>
      <c r="L95" s="110">
        <f>вспомогательная!K141</f>
        <v>0</v>
      </c>
      <c r="M95" s="110">
        <f>вспомогательная!L141</f>
        <v>0</v>
      </c>
      <c r="N95" s="263"/>
    </row>
    <row r="96" spans="1:16" s="172" customFormat="1">
      <c r="B96" s="378" t="s">
        <v>100</v>
      </c>
      <c r="C96" s="379"/>
      <c r="D96" s="379"/>
      <c r="E96" s="379"/>
      <c r="F96" s="379"/>
      <c r="G96" s="379"/>
      <c r="H96" s="183" t="s">
        <v>101</v>
      </c>
      <c r="I96" s="184" t="s">
        <v>102</v>
      </c>
      <c r="J96" s="175"/>
      <c r="K96" s="75">
        <f>SUM(K97:K108)</f>
        <v>9179593.5199999996</v>
      </c>
      <c r="L96" s="75">
        <f t="shared" ref="L96:N96" si="19">SUM(L97:L108)</f>
        <v>8878301.4499999993</v>
      </c>
      <c r="M96" s="75">
        <f t="shared" si="19"/>
        <v>8981248.4499999993</v>
      </c>
      <c r="N96" s="176">
        <f t="shared" si="19"/>
        <v>0</v>
      </c>
      <c r="O96" s="145"/>
      <c r="P96" s="145"/>
    </row>
    <row r="97" spans="1:16" s="145" customFormat="1">
      <c r="B97" s="380" t="s">
        <v>246</v>
      </c>
      <c r="C97" s="381"/>
      <c r="D97" s="381"/>
      <c r="E97" s="381"/>
      <c r="F97" s="381"/>
      <c r="G97" s="381"/>
      <c r="H97" s="256"/>
      <c r="I97" s="258"/>
      <c r="J97" s="169" t="s">
        <v>206</v>
      </c>
      <c r="K97" s="262">
        <f>вспомогательная!J151</f>
        <v>31599</v>
      </c>
      <c r="L97" s="262">
        <f>вспомогательная!K151</f>
        <v>31599</v>
      </c>
      <c r="M97" s="262">
        <f>вспомогательная!L151</f>
        <v>31599</v>
      </c>
      <c r="N97" s="263"/>
    </row>
    <row r="98" spans="1:16" s="185" customFormat="1">
      <c r="A98" s="145"/>
      <c r="B98" s="295"/>
      <c r="C98" s="296"/>
      <c r="D98" s="296"/>
      <c r="E98" s="296"/>
      <c r="F98" s="296"/>
      <c r="G98" s="373"/>
      <c r="H98" s="256"/>
      <c r="I98" s="258"/>
      <c r="J98" s="169" t="s">
        <v>207</v>
      </c>
      <c r="K98" s="262">
        <f>вспомогательная!J169</f>
        <v>0</v>
      </c>
      <c r="L98" s="262">
        <f>вспомогательная!K169</f>
        <v>0</v>
      </c>
      <c r="M98" s="262">
        <f>вспомогательная!L169</f>
        <v>0</v>
      </c>
      <c r="N98" s="263"/>
      <c r="O98" s="145"/>
      <c r="P98" s="145"/>
    </row>
    <row r="99" spans="1:16" s="185" customFormat="1">
      <c r="A99" s="145"/>
      <c r="B99" s="295" t="s">
        <v>247</v>
      </c>
      <c r="C99" s="296"/>
      <c r="D99" s="296"/>
      <c r="E99" s="296"/>
      <c r="F99" s="296"/>
      <c r="G99" s="373"/>
      <c r="H99" s="256"/>
      <c r="I99" s="258"/>
      <c r="J99" s="169" t="s">
        <v>208</v>
      </c>
      <c r="K99" s="128">
        <f>вспомогательная!J173</f>
        <v>1441655.85</v>
      </c>
      <c r="L99" s="128">
        <f>вспомогательная!K173</f>
        <v>1675854</v>
      </c>
      <c r="M99" s="128">
        <f>вспомогательная!L173</f>
        <v>1778801</v>
      </c>
      <c r="N99" s="263"/>
      <c r="O99" s="145"/>
      <c r="P99" s="145"/>
    </row>
    <row r="100" spans="1:16" s="185" customFormat="1">
      <c r="A100" s="145"/>
      <c r="B100" s="253" t="s">
        <v>248</v>
      </c>
      <c r="C100" s="254"/>
      <c r="D100" s="254"/>
      <c r="E100" s="254"/>
      <c r="F100" s="254"/>
      <c r="G100" s="267"/>
      <c r="H100" s="256"/>
      <c r="I100" s="258"/>
      <c r="J100" s="169" t="s">
        <v>209</v>
      </c>
      <c r="K100" s="262">
        <f>вспомогательная!J191</f>
        <v>2528172.61</v>
      </c>
      <c r="L100" s="262">
        <f>вспомогательная!K191</f>
        <v>631292.44999999995</v>
      </c>
      <c r="M100" s="262">
        <f>вспомогательная!L191</f>
        <v>631292.44999999995</v>
      </c>
      <c r="N100" s="263"/>
      <c r="O100" s="145"/>
      <c r="P100" s="145"/>
    </row>
    <row r="101" spans="1:16" s="185" customFormat="1">
      <c r="A101" s="145"/>
      <c r="B101" s="295" t="s">
        <v>249</v>
      </c>
      <c r="C101" s="296"/>
      <c r="D101" s="296"/>
      <c r="E101" s="296"/>
      <c r="F101" s="296"/>
      <c r="G101" s="373"/>
      <c r="H101" s="256"/>
      <c r="I101" s="258"/>
      <c r="J101" s="169" t="s">
        <v>210</v>
      </c>
      <c r="K101" s="262">
        <f>вспомогательная!J209</f>
        <v>471494.09</v>
      </c>
      <c r="L101" s="262">
        <f>вспомогательная!K209</f>
        <v>493051</v>
      </c>
      <c r="M101" s="262">
        <f>вспомогательная!L209</f>
        <v>493051</v>
      </c>
      <c r="N101" s="263"/>
      <c r="O101" s="145"/>
      <c r="P101" s="145"/>
    </row>
    <row r="102" spans="1:16" s="185" customFormat="1">
      <c r="A102" s="145"/>
      <c r="B102" s="295" t="s">
        <v>250</v>
      </c>
      <c r="C102" s="296"/>
      <c r="D102" s="296"/>
      <c r="E102" s="296"/>
      <c r="F102" s="296"/>
      <c r="G102" s="373"/>
      <c r="H102" s="256"/>
      <c r="I102" s="258"/>
      <c r="J102" s="169">
        <v>228</v>
      </c>
      <c r="K102" s="262">
        <f>вспомогательная!J227</f>
        <v>48000</v>
      </c>
      <c r="L102" s="262">
        <f>вспомогательная!K227</f>
        <v>0</v>
      </c>
      <c r="M102" s="262">
        <f>вспомогательная!L227</f>
        <v>0</v>
      </c>
      <c r="N102" s="263"/>
      <c r="O102" s="145"/>
      <c r="P102" s="145"/>
    </row>
    <row r="103" spans="1:16" s="185" customFormat="1">
      <c r="A103" s="145"/>
      <c r="B103" s="295" t="s">
        <v>251</v>
      </c>
      <c r="C103" s="296"/>
      <c r="D103" s="296"/>
      <c r="E103" s="296"/>
      <c r="F103" s="296"/>
      <c r="G103" s="373"/>
      <c r="H103" s="256"/>
      <c r="I103" s="258"/>
      <c r="J103" s="169" t="s">
        <v>211</v>
      </c>
      <c r="K103" s="262">
        <f>вспомогательная!J230</f>
        <v>235080</v>
      </c>
      <c r="L103" s="262">
        <f>вспомогательная!K230</f>
        <v>0</v>
      </c>
      <c r="M103" s="262">
        <f>вспомогательная!L230</f>
        <v>0</v>
      </c>
      <c r="N103" s="263"/>
      <c r="O103" s="145"/>
      <c r="P103" s="145"/>
    </row>
    <row r="104" spans="1:16" s="185" customFormat="1">
      <c r="A104" s="145"/>
      <c r="B104" s="295" t="s">
        <v>287</v>
      </c>
      <c r="C104" s="296"/>
      <c r="D104" s="296"/>
      <c r="E104" s="296"/>
      <c r="F104" s="296"/>
      <c r="G104" s="373"/>
      <c r="H104" s="256"/>
      <c r="I104" s="258"/>
      <c r="J104" s="169" t="s">
        <v>214</v>
      </c>
      <c r="K104" s="262">
        <f>вспомогательная!J249</f>
        <v>3866634.58</v>
      </c>
      <c r="L104" s="262">
        <f>вспомогательная!K249</f>
        <v>5765135</v>
      </c>
      <c r="M104" s="262">
        <f>вспомогательная!L249</f>
        <v>5765135</v>
      </c>
      <c r="N104" s="263"/>
      <c r="O104" s="145"/>
      <c r="P104" s="145"/>
    </row>
    <row r="105" spans="1:16" s="185" customFormat="1">
      <c r="A105" s="145"/>
      <c r="B105" s="295" t="s">
        <v>252</v>
      </c>
      <c r="C105" s="296"/>
      <c r="D105" s="296"/>
      <c r="E105" s="296"/>
      <c r="F105" s="296"/>
      <c r="G105" s="373"/>
      <c r="H105" s="256"/>
      <c r="I105" s="258"/>
      <c r="J105" s="169" t="s">
        <v>213</v>
      </c>
      <c r="K105" s="262">
        <f>вспомогательная!J253</f>
        <v>0</v>
      </c>
      <c r="L105" s="262">
        <f>вспомогательная!K253</f>
        <v>50000</v>
      </c>
      <c r="M105" s="262">
        <f>вспомогательная!L253</f>
        <v>50000</v>
      </c>
      <c r="N105" s="263"/>
      <c r="O105" s="145"/>
      <c r="P105" s="145"/>
    </row>
    <row r="106" spans="1:16" s="185" customFormat="1">
      <c r="A106" s="145"/>
      <c r="B106" s="295" t="s">
        <v>276</v>
      </c>
      <c r="C106" s="296"/>
      <c r="D106" s="296"/>
      <c r="E106" s="296"/>
      <c r="F106" s="296"/>
      <c r="G106" s="373"/>
      <c r="H106" s="256"/>
      <c r="I106" s="258"/>
      <c r="J106" s="169">
        <v>345</v>
      </c>
      <c r="K106" s="262">
        <f>вспомогательная!J265</f>
        <v>102408</v>
      </c>
      <c r="L106" s="262">
        <f>вспомогательная!K265</f>
        <v>0</v>
      </c>
      <c r="M106" s="262">
        <f>вспомогательная!L265</f>
        <v>0</v>
      </c>
      <c r="N106" s="263"/>
      <c r="O106" s="145"/>
      <c r="P106" s="145"/>
    </row>
    <row r="107" spans="1:16" s="185" customFormat="1">
      <c r="A107" s="145"/>
      <c r="B107" s="295" t="s">
        <v>253</v>
      </c>
      <c r="C107" s="296"/>
      <c r="D107" s="296"/>
      <c r="E107" s="296"/>
      <c r="F107" s="296"/>
      <c r="G107" s="373"/>
      <c r="H107" s="256"/>
      <c r="I107" s="258"/>
      <c r="J107" s="169" t="s">
        <v>212</v>
      </c>
      <c r="K107" s="262">
        <f>вспомогательная!J271</f>
        <v>454549.39</v>
      </c>
      <c r="L107" s="262">
        <f>вспомогательная!K271</f>
        <v>231370</v>
      </c>
      <c r="M107" s="262">
        <f>вспомогательная!L271</f>
        <v>231370</v>
      </c>
      <c r="N107" s="263"/>
      <c r="O107" s="145"/>
      <c r="P107" s="145"/>
    </row>
    <row r="108" spans="1:16" s="185" customFormat="1">
      <c r="A108" s="145"/>
      <c r="B108" s="295" t="s">
        <v>254</v>
      </c>
      <c r="C108" s="296"/>
      <c r="D108" s="296"/>
      <c r="E108" s="296"/>
      <c r="F108" s="296"/>
      <c r="G108" s="373"/>
      <c r="H108" s="256"/>
      <c r="I108" s="258"/>
      <c r="J108" s="169" t="s">
        <v>232</v>
      </c>
      <c r="K108" s="262">
        <f>вспомогательная!J289</f>
        <v>0</v>
      </c>
      <c r="L108" s="262">
        <f>вспомогательная!K289</f>
        <v>0</v>
      </c>
      <c r="M108" s="262">
        <f>вспомогательная!L289</f>
        <v>0</v>
      </c>
      <c r="N108" s="263"/>
      <c r="O108" s="145"/>
      <c r="P108" s="145"/>
    </row>
    <row r="109" spans="1:16">
      <c r="B109" s="295"/>
      <c r="C109" s="296"/>
      <c r="D109" s="296"/>
      <c r="E109" s="296"/>
      <c r="F109" s="296"/>
      <c r="G109" s="373"/>
      <c r="H109" s="256"/>
      <c r="I109" s="258"/>
      <c r="J109" s="260"/>
      <c r="K109" s="262"/>
      <c r="L109" s="262"/>
      <c r="M109" s="262"/>
      <c r="N109" s="263"/>
    </row>
    <row r="110" spans="1:16" s="168" customFormat="1">
      <c r="B110" s="369" t="s">
        <v>218</v>
      </c>
      <c r="C110" s="370"/>
      <c r="D110" s="370"/>
      <c r="E110" s="370"/>
      <c r="F110" s="370"/>
      <c r="G110" s="371"/>
      <c r="H110" s="186" t="s">
        <v>221</v>
      </c>
      <c r="I110" s="187" t="s">
        <v>222</v>
      </c>
      <c r="J110" s="167"/>
      <c r="K110" s="43">
        <f>K112</f>
        <v>45028.66</v>
      </c>
      <c r="L110" s="43">
        <f t="shared" ref="L110:M110" si="20">L112</f>
        <v>0</v>
      </c>
      <c r="M110" s="43">
        <f t="shared" si="20"/>
        <v>0</v>
      </c>
      <c r="N110" s="53"/>
    </row>
    <row r="111" spans="1:16" ht="24.75" customHeight="1">
      <c r="B111" s="372" t="s">
        <v>219</v>
      </c>
      <c r="C111" s="296"/>
      <c r="D111" s="296"/>
      <c r="E111" s="296"/>
      <c r="F111" s="296"/>
      <c r="G111" s="373"/>
      <c r="H111" s="256" t="s">
        <v>223</v>
      </c>
      <c r="I111" s="258" t="s">
        <v>225</v>
      </c>
      <c r="J111" s="260"/>
      <c r="K111" s="262"/>
      <c r="L111" s="262"/>
      <c r="M111" s="262"/>
      <c r="N111" s="263"/>
    </row>
    <row r="112" spans="1:16" ht="23.25" customHeight="1">
      <c r="B112" s="372" t="s">
        <v>220</v>
      </c>
      <c r="C112" s="296"/>
      <c r="D112" s="296"/>
      <c r="E112" s="296"/>
      <c r="F112" s="296"/>
      <c r="G112" s="373"/>
      <c r="H112" s="256" t="s">
        <v>224</v>
      </c>
      <c r="I112" s="258" t="s">
        <v>226</v>
      </c>
      <c r="J112" s="169" t="s">
        <v>227</v>
      </c>
      <c r="K112" s="128">
        <f>вспомогательная!J312</f>
        <v>45028.66</v>
      </c>
      <c r="L112" s="128">
        <f>вспомогательная!K312</f>
        <v>0</v>
      </c>
      <c r="M112" s="128">
        <f>вспомогательная!L312</f>
        <v>0</v>
      </c>
      <c r="N112" s="156"/>
    </row>
    <row r="113" spans="1:16" hidden="1">
      <c r="B113" s="264"/>
      <c r="C113" s="269"/>
      <c r="D113" s="269"/>
      <c r="E113" s="269"/>
      <c r="F113" s="269"/>
      <c r="G113" s="269"/>
      <c r="H113" s="256"/>
      <c r="I113" s="258"/>
      <c r="J113" s="188"/>
      <c r="K113" s="262"/>
      <c r="L113" s="262"/>
      <c r="M113" s="262"/>
      <c r="N113" s="263"/>
    </row>
    <row r="114" spans="1:16" hidden="1">
      <c r="B114" s="264"/>
      <c r="C114" s="269"/>
      <c r="D114" s="269"/>
      <c r="E114" s="269"/>
      <c r="F114" s="269"/>
      <c r="G114" s="269"/>
      <c r="H114" s="256"/>
      <c r="I114" s="258"/>
      <c r="J114" s="260"/>
      <c r="K114" s="262"/>
      <c r="L114" s="262"/>
      <c r="M114" s="262"/>
      <c r="N114" s="263"/>
    </row>
    <row r="115" spans="1:16" s="168" customFormat="1">
      <c r="A115" s="145"/>
      <c r="B115" s="374" t="s">
        <v>104</v>
      </c>
      <c r="C115" s="375"/>
      <c r="D115" s="375"/>
      <c r="E115" s="375"/>
      <c r="F115" s="375"/>
      <c r="G115" s="375"/>
      <c r="H115" s="189" t="s">
        <v>105</v>
      </c>
      <c r="I115" s="190" t="s">
        <v>21</v>
      </c>
      <c r="J115" s="167"/>
      <c r="K115" s="43"/>
      <c r="L115" s="43"/>
      <c r="M115" s="43"/>
      <c r="N115" s="53" t="s">
        <v>21</v>
      </c>
      <c r="O115" s="145"/>
      <c r="P115" s="145"/>
    </row>
    <row r="116" spans="1:16" ht="15.75" thickBot="1">
      <c r="B116" s="376" t="s">
        <v>106</v>
      </c>
      <c r="C116" s="377"/>
      <c r="D116" s="377"/>
      <c r="E116" s="377"/>
      <c r="F116" s="377"/>
      <c r="G116" s="377"/>
      <c r="H116" s="191" t="s">
        <v>107</v>
      </c>
      <c r="I116" s="192" t="s">
        <v>108</v>
      </c>
      <c r="J116" s="193"/>
      <c r="K116" s="56"/>
      <c r="L116" s="56"/>
      <c r="M116" s="56"/>
      <c r="N116" s="57" t="s">
        <v>21</v>
      </c>
    </row>
  </sheetData>
  <mergeCells count="139">
    <mergeCell ref="K1:N1"/>
    <mergeCell ref="O1:P1"/>
    <mergeCell ref="K2:N2"/>
    <mergeCell ref="O2:P2"/>
    <mergeCell ref="K4:N4"/>
    <mergeCell ref="K5:N5"/>
    <mergeCell ref="K11:N11"/>
    <mergeCell ref="N13:N14"/>
    <mergeCell ref="D15:J15"/>
    <mergeCell ref="D16:J16"/>
    <mergeCell ref="D17:J17"/>
    <mergeCell ref="B18:D18"/>
    <mergeCell ref="K6:N6"/>
    <mergeCell ref="K7:N7"/>
    <mergeCell ref="K8:N8"/>
    <mergeCell ref="K9:N9"/>
    <mergeCell ref="K10:L10"/>
    <mergeCell ref="M10:N10"/>
    <mergeCell ref="K24:N24"/>
    <mergeCell ref="N25:N26"/>
    <mergeCell ref="B27:G27"/>
    <mergeCell ref="B28:G28"/>
    <mergeCell ref="B29:G29"/>
    <mergeCell ref="B30:G30"/>
    <mergeCell ref="B19:E19"/>
    <mergeCell ref="F19:I19"/>
    <mergeCell ref="D20:J20"/>
    <mergeCell ref="B24:G26"/>
    <mergeCell ref="H24:H26"/>
    <mergeCell ref="I24:I26"/>
    <mergeCell ref="J24:J26"/>
    <mergeCell ref="L32:L33"/>
    <mergeCell ref="M32:M33"/>
    <mergeCell ref="N32:N33"/>
    <mergeCell ref="B33:G33"/>
    <mergeCell ref="B34:G34"/>
    <mergeCell ref="B35:G35"/>
    <mergeCell ref="B31:G31"/>
    <mergeCell ref="B32:G32"/>
    <mergeCell ref="H32:H33"/>
    <mergeCell ref="I32:I33"/>
    <mergeCell ref="J32:J33"/>
    <mergeCell ref="K32:K33"/>
    <mergeCell ref="K38:K39"/>
    <mergeCell ref="L38:L39"/>
    <mergeCell ref="M38:M39"/>
    <mergeCell ref="N38:N39"/>
    <mergeCell ref="B39:G39"/>
    <mergeCell ref="B40:G40"/>
    <mergeCell ref="B36:G36"/>
    <mergeCell ref="B37:G37"/>
    <mergeCell ref="B38:G38"/>
    <mergeCell ref="H38:H39"/>
    <mergeCell ref="I38:I39"/>
    <mergeCell ref="J38:J39"/>
    <mergeCell ref="M41:M42"/>
    <mergeCell ref="N41:N42"/>
    <mergeCell ref="B42:G42"/>
    <mergeCell ref="B43:G43"/>
    <mergeCell ref="B44:G44"/>
    <mergeCell ref="H44:H45"/>
    <mergeCell ref="I44:I45"/>
    <mergeCell ref="J44:J45"/>
    <mergeCell ref="K44:K45"/>
    <mergeCell ref="L44:L45"/>
    <mergeCell ref="B41:G41"/>
    <mergeCell ref="H41:H42"/>
    <mergeCell ref="I41:I42"/>
    <mergeCell ref="J41:J42"/>
    <mergeCell ref="K41:K42"/>
    <mergeCell ref="L41:L42"/>
    <mergeCell ref="M44:M45"/>
    <mergeCell ref="N44:N45"/>
    <mergeCell ref="B45:G45"/>
    <mergeCell ref="B46:G46"/>
    <mergeCell ref="B47:G47"/>
    <mergeCell ref="B48:G48"/>
    <mergeCell ref="H48:H49"/>
    <mergeCell ref="I48:I49"/>
    <mergeCell ref="J48:J49"/>
    <mergeCell ref="K48:K49"/>
    <mergeCell ref="B52:G52"/>
    <mergeCell ref="B53:G53"/>
    <mergeCell ref="B54:G54"/>
    <mergeCell ref="B55:G55"/>
    <mergeCell ref="B56:G56"/>
    <mergeCell ref="B57:G57"/>
    <mergeCell ref="L48:L49"/>
    <mergeCell ref="M48:M49"/>
    <mergeCell ref="N48:N49"/>
    <mergeCell ref="B49:G49"/>
    <mergeCell ref="B50:G50"/>
    <mergeCell ref="B51:G51"/>
    <mergeCell ref="B70:G70"/>
    <mergeCell ref="B71:G71"/>
    <mergeCell ref="B76:G76"/>
    <mergeCell ref="B77:G77"/>
    <mergeCell ref="B78:G78"/>
    <mergeCell ref="B79:G79"/>
    <mergeCell ref="B58:G58"/>
    <mergeCell ref="B59:G59"/>
    <mergeCell ref="B62:G62"/>
    <mergeCell ref="B65:G65"/>
    <mergeCell ref="B66:G66"/>
    <mergeCell ref="B67:G67"/>
    <mergeCell ref="B86:G86"/>
    <mergeCell ref="B87:G87"/>
    <mergeCell ref="B88:G88"/>
    <mergeCell ref="B89:G89"/>
    <mergeCell ref="B90:G90"/>
    <mergeCell ref="B91:G91"/>
    <mergeCell ref="B80:G80"/>
    <mergeCell ref="B81:G81"/>
    <mergeCell ref="B82:G82"/>
    <mergeCell ref="B83:G83"/>
    <mergeCell ref="B84:G84"/>
    <mergeCell ref="B85:G85"/>
    <mergeCell ref="B98:G98"/>
    <mergeCell ref="B99:G99"/>
    <mergeCell ref="B101:G101"/>
    <mergeCell ref="B102:G102"/>
    <mergeCell ref="B103:G103"/>
    <mergeCell ref="B104:G104"/>
    <mergeCell ref="B92:G92"/>
    <mergeCell ref="B93:G93"/>
    <mergeCell ref="B94:G94"/>
    <mergeCell ref="B95:G95"/>
    <mergeCell ref="B96:G96"/>
    <mergeCell ref="B97:G97"/>
    <mergeCell ref="B111:G111"/>
    <mergeCell ref="B112:G112"/>
    <mergeCell ref="B115:G115"/>
    <mergeCell ref="B116:G116"/>
    <mergeCell ref="B105:G105"/>
    <mergeCell ref="B106:G106"/>
    <mergeCell ref="B107:G107"/>
    <mergeCell ref="B108:G108"/>
    <mergeCell ref="B109:G109"/>
    <mergeCell ref="B110:G110"/>
  </mergeCells>
  <pageMargins left="0.7" right="0.7" top="0.75" bottom="0.75" header="0.3" footer="0.3"/>
  <pageSetup paperSize="9" scale="59" orientation="portrait" verticalDpi="0" r:id="rId1"/>
  <rowBreaks count="1" manualBreakCount="1">
    <brk id="8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R315"/>
  <sheetViews>
    <sheetView topLeftCell="A175" zoomScale="110" zoomScaleNormal="110" workbookViewId="0">
      <selection activeCell="I9" sqref="I9"/>
    </sheetView>
  </sheetViews>
  <sheetFormatPr defaultColWidth="9.140625" defaultRowHeight="15"/>
  <cols>
    <col min="1" max="8" width="9.140625" style="18"/>
    <col min="9" max="9" width="14.7109375" style="18" customWidth="1"/>
    <col min="10" max="10" width="10.5703125" style="18" customWidth="1"/>
    <col min="11" max="11" width="14.42578125" style="18" customWidth="1"/>
    <col min="12" max="12" width="13.140625" style="18" customWidth="1"/>
    <col min="13" max="13" width="10.5703125" style="18" customWidth="1"/>
    <col min="14" max="14" width="12.28515625" style="81" customWidth="1"/>
    <col min="15" max="15" width="11.140625" style="81" customWidth="1"/>
    <col min="16" max="16" width="12.28515625" style="81" customWidth="1"/>
    <col min="17" max="17" width="11.140625" style="40" customWidth="1"/>
    <col min="18" max="70" width="9.140625" style="40"/>
    <col min="71" max="16384" width="9.140625" style="18"/>
  </cols>
  <sheetData>
    <row r="1" spans="3:70">
      <c r="J1" s="404" t="s">
        <v>118</v>
      </c>
      <c r="K1" s="404"/>
      <c r="L1" s="404"/>
      <c r="M1" s="404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</row>
    <row r="2" spans="3:70" ht="60" customHeight="1">
      <c r="J2" s="403" t="s">
        <v>119</v>
      </c>
      <c r="K2" s="403"/>
      <c r="L2" s="403"/>
      <c r="M2" s="403"/>
      <c r="N2" s="82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</row>
    <row r="4" spans="3:70">
      <c r="J4" s="405" t="s">
        <v>126</v>
      </c>
      <c r="K4" s="405"/>
      <c r="L4" s="405"/>
      <c r="M4" s="405"/>
    </row>
    <row r="5" spans="3:70">
      <c r="J5" s="405" t="s">
        <v>267</v>
      </c>
      <c r="K5" s="405"/>
      <c r="L5" s="405"/>
      <c r="M5" s="405"/>
    </row>
    <row r="6" spans="3:70">
      <c r="J6" s="406" t="s">
        <v>120</v>
      </c>
      <c r="K6" s="406"/>
      <c r="L6" s="406"/>
      <c r="M6" s="406"/>
    </row>
    <row r="7" spans="3:70" ht="37.5" customHeight="1">
      <c r="J7" s="410" t="s">
        <v>275</v>
      </c>
      <c r="K7" s="411"/>
      <c r="L7" s="411"/>
      <c r="M7" s="411"/>
    </row>
    <row r="8" spans="3:70">
      <c r="J8" s="406" t="s">
        <v>121</v>
      </c>
      <c r="K8" s="406"/>
      <c r="L8" s="406"/>
      <c r="M8" s="406"/>
    </row>
    <row r="9" spans="3:70">
      <c r="J9" s="413" t="s">
        <v>268</v>
      </c>
      <c r="K9" s="413"/>
      <c r="L9" s="413"/>
      <c r="M9" s="413"/>
    </row>
    <row r="10" spans="3:70" ht="8.25" customHeight="1">
      <c r="J10" s="406" t="s">
        <v>122</v>
      </c>
      <c r="K10" s="406"/>
      <c r="L10" s="412" t="s">
        <v>125</v>
      </c>
      <c r="M10" s="412"/>
    </row>
    <row r="11" spans="3:70">
      <c r="J11" s="301" t="s">
        <v>291</v>
      </c>
      <c r="K11" s="301"/>
      <c r="L11" s="301"/>
      <c r="M11" s="301"/>
    </row>
    <row r="12" spans="3:70" ht="15.75" thickBot="1"/>
    <row r="13" spans="3:70" ht="12" customHeight="1">
      <c r="K13" s="12"/>
      <c r="L13" s="12"/>
      <c r="M13" s="302" t="s">
        <v>109</v>
      </c>
    </row>
    <row r="14" spans="3:70" ht="12" customHeight="1" thickBot="1">
      <c r="K14" s="13"/>
      <c r="L14" s="13"/>
      <c r="M14" s="303"/>
    </row>
    <row r="15" spans="3:70" ht="15" customHeight="1">
      <c r="C15" s="409" t="s">
        <v>230</v>
      </c>
      <c r="D15" s="409"/>
      <c r="E15" s="409"/>
      <c r="F15" s="409"/>
      <c r="G15" s="409"/>
      <c r="H15" s="409"/>
      <c r="I15" s="409"/>
      <c r="K15" s="13"/>
      <c r="L15" s="14" t="s">
        <v>110</v>
      </c>
      <c r="M15" s="15" t="s">
        <v>292</v>
      </c>
    </row>
    <row r="16" spans="3:70" ht="15" customHeight="1">
      <c r="C16" s="409" t="s">
        <v>205</v>
      </c>
      <c r="D16" s="409"/>
      <c r="E16" s="409"/>
      <c r="F16" s="409"/>
      <c r="G16" s="409"/>
      <c r="H16" s="409"/>
      <c r="I16" s="409"/>
      <c r="K16" s="13"/>
      <c r="L16" s="14" t="s">
        <v>111</v>
      </c>
      <c r="M16" s="16"/>
    </row>
    <row r="17" spans="1:70" ht="15" customHeight="1">
      <c r="C17" s="409" t="s">
        <v>293</v>
      </c>
      <c r="D17" s="409"/>
      <c r="E17" s="409"/>
      <c r="F17" s="409"/>
      <c r="G17" s="409"/>
      <c r="H17" s="409"/>
      <c r="I17" s="409"/>
      <c r="K17" s="13"/>
      <c r="L17" s="14" t="s">
        <v>112</v>
      </c>
      <c r="M17" s="16" t="s">
        <v>242</v>
      </c>
    </row>
    <row r="18" spans="1:70" ht="12" customHeight="1">
      <c r="A18" s="318" t="s">
        <v>255</v>
      </c>
      <c r="B18" s="318"/>
      <c r="C18" s="318"/>
      <c r="D18" s="199"/>
      <c r="K18" s="13"/>
      <c r="L18" s="14" t="s">
        <v>111</v>
      </c>
      <c r="M18" s="16"/>
    </row>
    <row r="19" spans="1:70" ht="12" customHeight="1">
      <c r="A19" s="318" t="s">
        <v>256</v>
      </c>
      <c r="B19" s="318"/>
      <c r="C19" s="318"/>
      <c r="D19" s="318"/>
      <c r="E19" s="319" t="s">
        <v>257</v>
      </c>
      <c r="F19" s="319"/>
      <c r="G19" s="319"/>
      <c r="H19" s="319"/>
      <c r="K19" s="13"/>
      <c r="L19" s="14" t="s">
        <v>113</v>
      </c>
      <c r="M19" s="198" t="s">
        <v>265</v>
      </c>
    </row>
    <row r="20" spans="1:70" ht="29.25" customHeight="1">
      <c r="A20" s="18" t="s">
        <v>258</v>
      </c>
      <c r="C20" s="416" t="str">
        <f>J7</f>
        <v>Муниципальное бюджетное дошкольное образовательное учреждение детский сад № 103 г. Пензы "Ласточка"</v>
      </c>
      <c r="D20" s="416"/>
      <c r="E20" s="416"/>
      <c r="F20" s="416"/>
      <c r="G20" s="416"/>
      <c r="H20" s="416"/>
      <c r="I20" s="416"/>
      <c r="J20" s="416"/>
      <c r="K20" s="416"/>
      <c r="L20" s="14" t="s">
        <v>114</v>
      </c>
      <c r="M20" s="198" t="s">
        <v>266</v>
      </c>
    </row>
    <row r="21" spans="1:70" ht="12" customHeight="1" thickBot="1">
      <c r="A21" s="18" t="s">
        <v>259</v>
      </c>
      <c r="K21" s="13"/>
      <c r="L21" s="14" t="s">
        <v>115</v>
      </c>
      <c r="M21" s="17" t="s">
        <v>116</v>
      </c>
    </row>
    <row r="22" spans="1:70">
      <c r="D22" s="64" t="s">
        <v>117</v>
      </c>
      <c r="E22" s="64"/>
      <c r="F22" s="64"/>
      <c r="G22" s="64"/>
    </row>
    <row r="23" spans="1:70" ht="15.75" thickBot="1"/>
    <row r="24" spans="1:70">
      <c r="A24" s="305" t="s">
        <v>0</v>
      </c>
      <c r="B24" s="306"/>
      <c r="C24" s="306"/>
      <c r="D24" s="306"/>
      <c r="E24" s="306"/>
      <c r="F24" s="306"/>
      <c r="G24" s="311" t="s">
        <v>1</v>
      </c>
      <c r="H24" s="311" t="s">
        <v>2</v>
      </c>
      <c r="I24" s="314" t="s">
        <v>3</v>
      </c>
      <c r="J24" s="316" t="s">
        <v>4</v>
      </c>
      <c r="K24" s="316"/>
      <c r="L24" s="316"/>
      <c r="M24" s="317"/>
    </row>
    <row r="25" spans="1:70">
      <c r="A25" s="307"/>
      <c r="B25" s="308"/>
      <c r="C25" s="308"/>
      <c r="D25" s="308"/>
      <c r="E25" s="308"/>
      <c r="F25" s="308"/>
      <c r="G25" s="312"/>
      <c r="H25" s="312"/>
      <c r="I25" s="315"/>
      <c r="J25" s="58" t="s">
        <v>199</v>
      </c>
      <c r="K25" s="58" t="s">
        <v>200</v>
      </c>
      <c r="L25" s="58" t="s">
        <v>201</v>
      </c>
      <c r="M25" s="292" t="s">
        <v>7</v>
      </c>
    </row>
    <row r="26" spans="1:70" ht="36.75" customHeight="1">
      <c r="A26" s="309"/>
      <c r="B26" s="310"/>
      <c r="C26" s="310"/>
      <c r="D26" s="310"/>
      <c r="E26" s="310"/>
      <c r="F26" s="310"/>
      <c r="G26" s="313"/>
      <c r="H26" s="313"/>
      <c r="I26" s="315"/>
      <c r="J26" s="59" t="s">
        <v>8</v>
      </c>
      <c r="K26" s="59" t="s">
        <v>9</v>
      </c>
      <c r="L26" s="59" t="s">
        <v>10</v>
      </c>
      <c r="M26" s="292"/>
    </row>
    <row r="27" spans="1:70" ht="15.75" thickBot="1">
      <c r="A27" s="414" t="s">
        <v>11</v>
      </c>
      <c r="B27" s="415"/>
      <c r="C27" s="415"/>
      <c r="D27" s="415"/>
      <c r="E27" s="415"/>
      <c r="F27" s="415"/>
      <c r="G27" s="1" t="s">
        <v>12</v>
      </c>
      <c r="H27" s="1" t="s">
        <v>13</v>
      </c>
      <c r="I27" s="1" t="s">
        <v>14</v>
      </c>
      <c r="J27" s="1" t="s">
        <v>15</v>
      </c>
      <c r="K27" s="1" t="s">
        <v>16</v>
      </c>
      <c r="L27" s="1" t="s">
        <v>17</v>
      </c>
      <c r="M27" s="65" t="s">
        <v>18</v>
      </c>
    </row>
    <row r="28" spans="1:70">
      <c r="A28" s="295" t="s">
        <v>19</v>
      </c>
      <c r="B28" s="296"/>
      <c r="C28" s="296"/>
      <c r="D28" s="296"/>
      <c r="E28" s="296"/>
      <c r="F28" s="296"/>
      <c r="G28" s="2" t="s">
        <v>20</v>
      </c>
      <c r="H28" s="7" t="s">
        <v>21</v>
      </c>
      <c r="I28" s="45" t="s">
        <v>21</v>
      </c>
      <c r="J28" s="221">
        <v>647391.89</v>
      </c>
      <c r="K28" s="194">
        <f>J29</f>
        <v>0</v>
      </c>
      <c r="L28" s="194">
        <f>K29</f>
        <v>0</v>
      </c>
      <c r="M28" s="46"/>
    </row>
    <row r="29" spans="1:70">
      <c r="A29" s="295" t="s">
        <v>22</v>
      </c>
      <c r="B29" s="296"/>
      <c r="C29" s="296"/>
      <c r="D29" s="296"/>
      <c r="E29" s="296"/>
      <c r="F29" s="296"/>
      <c r="G29" s="3" t="s">
        <v>23</v>
      </c>
      <c r="H29" s="8" t="s">
        <v>21</v>
      </c>
      <c r="I29" s="47" t="s">
        <v>21</v>
      </c>
      <c r="J29" s="42">
        <f>J28+J30-J56</f>
        <v>0</v>
      </c>
      <c r="K29" s="42">
        <f t="shared" ref="K29:L29" si="0">K28+K30-K56</f>
        <v>0</v>
      </c>
      <c r="L29" s="42">
        <f t="shared" si="0"/>
        <v>0</v>
      </c>
      <c r="M29" s="48"/>
    </row>
    <row r="30" spans="1:70" s="33" customFormat="1">
      <c r="A30" s="297" t="s">
        <v>24</v>
      </c>
      <c r="B30" s="298"/>
      <c r="C30" s="298"/>
      <c r="D30" s="298"/>
      <c r="E30" s="298"/>
      <c r="F30" s="298"/>
      <c r="G30" s="31" t="s">
        <v>25</v>
      </c>
      <c r="H30" s="32"/>
      <c r="I30" s="49"/>
      <c r="J30" s="86">
        <f>J31+J34+J37+J40+J43+J47+J53</f>
        <v>38272227.240000002</v>
      </c>
      <c r="K30" s="86">
        <f t="shared" ref="K30:L30" si="1">K31+K34+K37+K40+K43+K47+K53</f>
        <v>37622577</v>
      </c>
      <c r="L30" s="86">
        <f t="shared" si="1"/>
        <v>38852219</v>
      </c>
      <c r="M30" s="50"/>
      <c r="N30" s="81"/>
      <c r="O30" s="81"/>
      <c r="P30" s="81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</row>
    <row r="31" spans="1:70">
      <c r="A31" s="299" t="s">
        <v>26</v>
      </c>
      <c r="B31" s="300"/>
      <c r="C31" s="300"/>
      <c r="D31" s="300"/>
      <c r="E31" s="300"/>
      <c r="F31" s="300"/>
      <c r="G31" s="3" t="s">
        <v>27</v>
      </c>
      <c r="H31" s="8" t="s">
        <v>28</v>
      </c>
      <c r="I31" s="51"/>
      <c r="J31" s="42">
        <f t="shared" ref="J31:L31" si="2">J32</f>
        <v>0</v>
      </c>
      <c r="K31" s="42">
        <f t="shared" si="2"/>
        <v>0</v>
      </c>
      <c r="L31" s="42">
        <f t="shared" si="2"/>
        <v>0</v>
      </c>
      <c r="M31" s="48"/>
    </row>
    <row r="32" spans="1:70">
      <c r="A32" s="323" t="s">
        <v>29</v>
      </c>
      <c r="B32" s="324"/>
      <c r="C32" s="324"/>
      <c r="D32" s="324"/>
      <c r="E32" s="324"/>
      <c r="F32" s="324"/>
      <c r="G32" s="392" t="s">
        <v>30</v>
      </c>
      <c r="H32" s="394"/>
      <c r="I32" s="396"/>
      <c r="J32" s="331"/>
      <c r="K32" s="331"/>
      <c r="L32" s="331"/>
      <c r="M32" s="332"/>
    </row>
    <row r="33" spans="1:15" ht="15.75" thickBot="1">
      <c r="A33" s="333"/>
      <c r="B33" s="334"/>
      <c r="C33" s="334"/>
      <c r="D33" s="334"/>
      <c r="E33" s="334"/>
      <c r="F33" s="334"/>
      <c r="G33" s="393"/>
      <c r="H33" s="395"/>
      <c r="I33" s="396"/>
      <c r="J33" s="331"/>
      <c r="K33" s="331"/>
      <c r="L33" s="331"/>
      <c r="M33" s="332"/>
    </row>
    <row r="34" spans="1:15">
      <c r="A34" s="321" t="s">
        <v>31</v>
      </c>
      <c r="B34" s="322"/>
      <c r="C34" s="322"/>
      <c r="D34" s="322"/>
      <c r="E34" s="322"/>
      <c r="F34" s="322"/>
      <c r="G34" s="2" t="s">
        <v>32</v>
      </c>
      <c r="H34" s="7" t="s">
        <v>33</v>
      </c>
      <c r="I34" s="51"/>
      <c r="J34" s="42">
        <f t="shared" ref="J34:L34" si="3">J35</f>
        <v>29096228.050000001</v>
      </c>
      <c r="K34" s="42">
        <f t="shared" si="3"/>
        <v>30302442</v>
      </c>
      <c r="L34" s="42">
        <f t="shared" si="3"/>
        <v>31532084</v>
      </c>
      <c r="M34" s="48"/>
    </row>
    <row r="35" spans="1:15">
      <c r="A35" s="335" t="s">
        <v>34</v>
      </c>
      <c r="B35" s="336"/>
      <c r="C35" s="336"/>
      <c r="D35" s="336"/>
      <c r="E35" s="336"/>
      <c r="F35" s="336"/>
      <c r="G35" s="3" t="s">
        <v>35</v>
      </c>
      <c r="H35" s="8" t="s">
        <v>33</v>
      </c>
      <c r="I35" s="51"/>
      <c r="J35" s="117">
        <v>29096228.050000001</v>
      </c>
      <c r="K35" s="117">
        <v>30302442</v>
      </c>
      <c r="L35" s="117">
        <v>31532084</v>
      </c>
      <c r="M35" s="48"/>
    </row>
    <row r="36" spans="1:15">
      <c r="A36" s="337"/>
      <c r="B36" s="338"/>
      <c r="C36" s="338"/>
      <c r="D36" s="338"/>
      <c r="E36" s="338"/>
      <c r="F36" s="339"/>
      <c r="G36" s="3"/>
      <c r="H36" s="8"/>
      <c r="I36" s="51"/>
      <c r="J36" s="42"/>
      <c r="K36" s="42"/>
      <c r="L36" s="42"/>
      <c r="M36" s="48"/>
    </row>
    <row r="37" spans="1:15">
      <c r="A37" s="321" t="s">
        <v>36</v>
      </c>
      <c r="B37" s="322"/>
      <c r="C37" s="322"/>
      <c r="D37" s="322"/>
      <c r="E37" s="322"/>
      <c r="F37" s="322"/>
      <c r="G37" s="3" t="s">
        <v>37</v>
      </c>
      <c r="H37" s="8" t="s">
        <v>38</v>
      </c>
      <c r="I37" s="51"/>
      <c r="J37" s="42">
        <f t="shared" ref="J37:L37" si="4">J38</f>
        <v>0</v>
      </c>
      <c r="K37" s="42">
        <f t="shared" si="4"/>
        <v>0</v>
      </c>
      <c r="L37" s="42">
        <f t="shared" si="4"/>
        <v>0</v>
      </c>
      <c r="M37" s="48"/>
    </row>
    <row r="38" spans="1:15">
      <c r="A38" s="323" t="s">
        <v>29</v>
      </c>
      <c r="B38" s="324"/>
      <c r="C38" s="324"/>
      <c r="D38" s="324"/>
      <c r="E38" s="324"/>
      <c r="F38" s="324"/>
      <c r="G38" s="392" t="s">
        <v>39</v>
      </c>
      <c r="H38" s="394" t="s">
        <v>38</v>
      </c>
      <c r="I38" s="396"/>
      <c r="J38" s="330"/>
      <c r="K38" s="330"/>
      <c r="L38" s="330"/>
      <c r="M38" s="332"/>
    </row>
    <row r="39" spans="1:15">
      <c r="A39" s="333"/>
      <c r="B39" s="334"/>
      <c r="C39" s="334"/>
      <c r="D39" s="334"/>
      <c r="E39" s="334"/>
      <c r="F39" s="334"/>
      <c r="G39" s="397"/>
      <c r="H39" s="398"/>
      <c r="I39" s="396"/>
      <c r="J39" s="330"/>
      <c r="K39" s="330"/>
      <c r="L39" s="330"/>
      <c r="M39" s="332"/>
    </row>
    <row r="40" spans="1:15">
      <c r="A40" s="321" t="s">
        <v>40</v>
      </c>
      <c r="B40" s="322"/>
      <c r="C40" s="322"/>
      <c r="D40" s="322"/>
      <c r="E40" s="322"/>
      <c r="F40" s="322"/>
      <c r="G40" s="3" t="s">
        <v>41</v>
      </c>
      <c r="H40" s="8" t="s">
        <v>42</v>
      </c>
      <c r="I40" s="51"/>
      <c r="J40" s="42">
        <f t="shared" ref="J40:L40" si="5">J41</f>
        <v>5315718.91</v>
      </c>
      <c r="K40" s="42">
        <f t="shared" si="5"/>
        <v>1091627</v>
      </c>
      <c r="L40" s="42">
        <f t="shared" si="5"/>
        <v>1091627</v>
      </c>
      <c r="M40" s="48"/>
    </row>
    <row r="41" spans="1:15">
      <c r="A41" s="342" t="s">
        <v>29</v>
      </c>
      <c r="B41" s="343"/>
      <c r="C41" s="343"/>
      <c r="D41" s="343"/>
      <c r="E41" s="343"/>
      <c r="F41" s="343"/>
      <c r="G41" s="392"/>
      <c r="H41" s="394"/>
      <c r="I41" s="396"/>
      <c r="J41" s="330">
        <v>5315718.91</v>
      </c>
      <c r="K41" s="330">
        <v>1091627</v>
      </c>
      <c r="L41" s="330">
        <v>1091627</v>
      </c>
      <c r="M41" s="332"/>
    </row>
    <row r="42" spans="1:15">
      <c r="A42" s="345"/>
      <c r="B42" s="346"/>
      <c r="C42" s="346"/>
      <c r="D42" s="346"/>
      <c r="E42" s="346"/>
      <c r="F42" s="346"/>
      <c r="G42" s="397"/>
      <c r="H42" s="398"/>
      <c r="I42" s="396"/>
      <c r="J42" s="330"/>
      <c r="K42" s="330"/>
      <c r="L42" s="330"/>
      <c r="M42" s="332"/>
    </row>
    <row r="43" spans="1:15">
      <c r="A43" s="321" t="s">
        <v>43</v>
      </c>
      <c r="B43" s="322"/>
      <c r="C43" s="322"/>
      <c r="D43" s="322"/>
      <c r="E43" s="322"/>
      <c r="F43" s="322"/>
      <c r="G43" s="3" t="s">
        <v>44</v>
      </c>
      <c r="H43" s="8" t="s">
        <v>45</v>
      </c>
      <c r="I43" s="51"/>
      <c r="J43" s="42">
        <f t="shared" ref="J43:L43" si="6">J44</f>
        <v>0</v>
      </c>
      <c r="K43" s="42">
        <f t="shared" si="6"/>
        <v>0</v>
      </c>
      <c r="L43" s="42">
        <f t="shared" si="6"/>
        <v>0</v>
      </c>
      <c r="M43" s="48"/>
    </row>
    <row r="44" spans="1:15">
      <c r="A44" s="342" t="s">
        <v>29</v>
      </c>
      <c r="B44" s="343"/>
      <c r="C44" s="343"/>
      <c r="D44" s="343"/>
      <c r="E44" s="343"/>
      <c r="F44" s="343"/>
      <c r="G44" s="392" t="s">
        <v>46</v>
      </c>
      <c r="H44" s="394" t="s">
        <v>45</v>
      </c>
      <c r="I44" s="396"/>
      <c r="J44" s="344"/>
      <c r="K44" s="344"/>
      <c r="L44" s="344"/>
      <c r="M44" s="332"/>
    </row>
    <row r="45" spans="1:15">
      <c r="A45" s="345" t="s">
        <v>47</v>
      </c>
      <c r="B45" s="346"/>
      <c r="C45" s="346"/>
      <c r="D45" s="346"/>
      <c r="E45" s="346"/>
      <c r="F45" s="346"/>
      <c r="G45" s="397"/>
      <c r="H45" s="398"/>
      <c r="I45" s="396"/>
      <c r="J45" s="344"/>
      <c r="K45" s="344"/>
      <c r="L45" s="344"/>
      <c r="M45" s="332"/>
      <c r="O45" s="83"/>
    </row>
    <row r="46" spans="1:15">
      <c r="A46" s="347"/>
      <c r="B46" s="346"/>
      <c r="C46" s="346"/>
      <c r="D46" s="346"/>
      <c r="E46" s="346"/>
      <c r="F46" s="346"/>
      <c r="G46" s="3"/>
      <c r="H46" s="8"/>
      <c r="I46" s="51"/>
      <c r="J46" s="42"/>
      <c r="K46" s="42"/>
      <c r="L46" s="42"/>
      <c r="M46" s="48"/>
      <c r="O46" s="83"/>
    </row>
    <row r="47" spans="1:15">
      <c r="A47" s="321" t="s">
        <v>48</v>
      </c>
      <c r="B47" s="322"/>
      <c r="C47" s="322"/>
      <c r="D47" s="322"/>
      <c r="E47" s="322"/>
      <c r="F47" s="322"/>
      <c r="G47" s="3" t="s">
        <v>49</v>
      </c>
      <c r="H47" s="8"/>
      <c r="I47" s="51"/>
      <c r="J47" s="42">
        <f t="shared" ref="J47:L47" si="7">J48+J50+J51+J52</f>
        <v>3860280.28</v>
      </c>
      <c r="K47" s="42">
        <f t="shared" si="7"/>
        <v>6228508</v>
      </c>
      <c r="L47" s="42">
        <f t="shared" si="7"/>
        <v>6228508</v>
      </c>
      <c r="M47" s="48"/>
    </row>
    <row r="48" spans="1:15">
      <c r="A48" s="342" t="s">
        <v>29</v>
      </c>
      <c r="B48" s="343"/>
      <c r="C48" s="343"/>
      <c r="D48" s="343"/>
      <c r="E48" s="343"/>
      <c r="F48" s="343"/>
      <c r="G48" s="392"/>
      <c r="H48" s="394"/>
      <c r="I48" s="396"/>
      <c r="J48" s="330">
        <f>3106878-430575.37</f>
        <v>2676302.63</v>
      </c>
      <c r="K48" s="330">
        <v>4673508</v>
      </c>
      <c r="L48" s="330">
        <v>4673508</v>
      </c>
      <c r="M48" s="332"/>
    </row>
    <row r="49" spans="1:70">
      <c r="A49" s="399" t="s">
        <v>262</v>
      </c>
      <c r="B49" s="400"/>
      <c r="C49" s="400"/>
      <c r="D49" s="400"/>
      <c r="E49" s="400"/>
      <c r="F49" s="400"/>
      <c r="G49" s="397"/>
      <c r="H49" s="398"/>
      <c r="I49" s="396"/>
      <c r="J49" s="330"/>
      <c r="K49" s="330"/>
      <c r="L49" s="330"/>
      <c r="M49" s="332"/>
    </row>
    <row r="50" spans="1:70">
      <c r="A50" s="401" t="s">
        <v>264</v>
      </c>
      <c r="B50" s="402"/>
      <c r="C50" s="402"/>
      <c r="D50" s="402"/>
      <c r="E50" s="402"/>
      <c r="F50" s="402"/>
      <c r="G50" s="3"/>
      <c r="H50" s="8"/>
      <c r="I50" s="51"/>
      <c r="J50" s="117"/>
      <c r="K50" s="117"/>
      <c r="L50" s="117"/>
      <c r="M50" s="48"/>
    </row>
    <row r="51" spans="1:70">
      <c r="A51" s="354" t="s">
        <v>244</v>
      </c>
      <c r="B51" s="355"/>
      <c r="C51" s="355"/>
      <c r="D51" s="355"/>
      <c r="E51" s="355"/>
      <c r="F51" s="355"/>
      <c r="G51" s="3"/>
      <c r="H51" s="8"/>
      <c r="I51" s="51"/>
      <c r="J51" s="117">
        <v>0</v>
      </c>
      <c r="K51" s="117">
        <v>0</v>
      </c>
      <c r="L51" s="117">
        <v>0</v>
      </c>
      <c r="M51" s="48"/>
    </row>
    <row r="52" spans="1:70">
      <c r="A52" s="356" t="s">
        <v>243</v>
      </c>
      <c r="B52" s="353"/>
      <c r="C52" s="353"/>
      <c r="D52" s="353"/>
      <c r="E52" s="353"/>
      <c r="F52" s="353"/>
      <c r="G52" s="3"/>
      <c r="H52" s="8"/>
      <c r="I52" s="51"/>
      <c r="J52" s="136">
        <f>1400794.17-216816.52</f>
        <v>1183977.6499999999</v>
      </c>
      <c r="K52" s="136">
        <v>1555000</v>
      </c>
      <c r="L52" s="136">
        <v>1555000</v>
      </c>
      <c r="M52" s="48"/>
    </row>
    <row r="53" spans="1:70">
      <c r="A53" s="321" t="s">
        <v>50</v>
      </c>
      <c r="B53" s="322"/>
      <c r="C53" s="322"/>
      <c r="D53" s="322"/>
      <c r="E53" s="322"/>
      <c r="F53" s="322"/>
      <c r="G53" s="3" t="s">
        <v>51</v>
      </c>
      <c r="H53" s="8" t="s">
        <v>21</v>
      </c>
      <c r="I53" s="51"/>
      <c r="J53" s="42">
        <f t="shared" ref="J53:L53" si="8">J54</f>
        <v>0</v>
      </c>
      <c r="K53" s="42">
        <f t="shared" si="8"/>
        <v>0</v>
      </c>
      <c r="L53" s="42">
        <f t="shared" si="8"/>
        <v>0</v>
      </c>
      <c r="M53" s="48"/>
    </row>
    <row r="54" spans="1:70">
      <c r="A54" s="335" t="s">
        <v>52</v>
      </c>
      <c r="B54" s="336"/>
      <c r="C54" s="336"/>
      <c r="D54" s="336"/>
      <c r="E54" s="336"/>
      <c r="F54" s="336"/>
      <c r="G54" s="3" t="s">
        <v>53</v>
      </c>
      <c r="H54" s="8" t="s">
        <v>54</v>
      </c>
      <c r="I54" s="51"/>
      <c r="J54" s="42"/>
      <c r="K54" s="42"/>
      <c r="L54" s="42"/>
      <c r="M54" s="48" t="s">
        <v>21</v>
      </c>
    </row>
    <row r="55" spans="1:70" ht="15.75" thickBot="1">
      <c r="A55" s="347"/>
      <c r="B55" s="346"/>
      <c r="C55" s="346"/>
      <c r="D55" s="346"/>
      <c r="E55" s="346"/>
      <c r="F55" s="346"/>
      <c r="G55" s="3"/>
      <c r="H55" s="8"/>
      <c r="I55" s="51"/>
      <c r="J55" s="42"/>
      <c r="K55" s="42"/>
      <c r="L55" s="42"/>
      <c r="M55" s="48"/>
      <c r="N55" s="81" t="s">
        <v>228</v>
      </c>
      <c r="O55" s="81">
        <v>2020</v>
      </c>
      <c r="P55" s="81">
        <v>2021</v>
      </c>
      <c r="Q55" s="40">
        <v>2022</v>
      </c>
    </row>
    <row r="56" spans="1:70" s="41" customFormat="1">
      <c r="A56" s="348" t="s">
        <v>55</v>
      </c>
      <c r="B56" s="349"/>
      <c r="C56" s="349"/>
      <c r="D56" s="349"/>
      <c r="E56" s="349"/>
      <c r="F56" s="349"/>
      <c r="G56" s="60" t="s">
        <v>56</v>
      </c>
      <c r="H56" s="61" t="s">
        <v>21</v>
      </c>
      <c r="I56" s="62"/>
      <c r="J56" s="85">
        <f>J57+J92+J95+J121+J133+J135+J309</f>
        <v>38919619.129999995</v>
      </c>
      <c r="K56" s="85">
        <f>K57+K92+K95+K121+K133+K135+K309</f>
        <v>37622577</v>
      </c>
      <c r="L56" s="85">
        <f>L57+L92+L95+L121+L133+L135+L309</f>
        <v>38852219</v>
      </c>
      <c r="M56" s="210"/>
      <c r="N56" s="211" t="s">
        <v>193</v>
      </c>
      <c r="O56" s="243">
        <f>J59+J77+J98+J152+J174++J192+J210+J231+J254+J272+J290+J250+J130</f>
        <v>4507672.17</v>
      </c>
      <c r="P56" s="212">
        <f>K59+K77+K98+K152+K174++K192+K210+K231+K254+K272+K290+K250</f>
        <v>6228508</v>
      </c>
      <c r="Q56" s="213">
        <f>L59+L77+L98+L152+L174++L192+L210+L231+L254+L272+L290+L250</f>
        <v>6228508</v>
      </c>
      <c r="R56" s="40"/>
      <c r="S56" s="219"/>
      <c r="T56" s="219"/>
      <c r="U56" s="219"/>
      <c r="V56" s="219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</row>
    <row r="57" spans="1:70" s="36" customFormat="1">
      <c r="A57" s="350" t="s">
        <v>57</v>
      </c>
      <c r="B57" s="351"/>
      <c r="C57" s="351"/>
      <c r="D57" s="351"/>
      <c r="E57" s="351"/>
      <c r="F57" s="351"/>
      <c r="G57" s="34" t="s">
        <v>58</v>
      </c>
      <c r="H57" s="35" t="s">
        <v>21</v>
      </c>
      <c r="I57" s="52"/>
      <c r="J57" s="43">
        <f>J58+J76</f>
        <v>20577370.639999997</v>
      </c>
      <c r="K57" s="43">
        <f>K58+K76</f>
        <v>21574759.32</v>
      </c>
      <c r="L57" s="43">
        <f t="shared" ref="L57" si="9">L58+L76</f>
        <v>22440116.32</v>
      </c>
      <c r="M57" s="166" t="s">
        <v>21</v>
      </c>
      <c r="N57" s="218" t="s">
        <v>263</v>
      </c>
      <c r="O57" s="244">
        <f>J60+J78+J99+J154+J176++J194+J212+J233+J256+J274+J292+J124+J94+J129</f>
        <v>5530533.0499999998</v>
      </c>
      <c r="P57" s="116">
        <f>K60+K78+K99+K154+K176++K194+K212+K233+K256+K274+K292+K124+K94+K129</f>
        <v>5599610</v>
      </c>
      <c r="Q57" s="214">
        <f>L60+L78+L99+L154+L176++L194+L212+L233+L256+L274+L292+L124+L94+L129</f>
        <v>5844739</v>
      </c>
      <c r="R57" s="40"/>
      <c r="S57" s="220"/>
      <c r="T57" s="220"/>
      <c r="U57" s="220"/>
      <c r="V57" s="219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</row>
    <row r="58" spans="1:70">
      <c r="A58" s="335" t="s">
        <v>59</v>
      </c>
      <c r="B58" s="336"/>
      <c r="C58" s="336"/>
      <c r="D58" s="336"/>
      <c r="E58" s="336"/>
      <c r="F58" s="336"/>
      <c r="G58" s="3" t="s">
        <v>60</v>
      </c>
      <c r="H58" s="8" t="s">
        <v>61</v>
      </c>
      <c r="I58" s="114" t="s">
        <v>215</v>
      </c>
      <c r="J58" s="110">
        <f>SUM(J59:J67)</f>
        <v>20387195.529999997</v>
      </c>
      <c r="K58" s="110">
        <f t="shared" ref="K58:L58" si="10">SUM(K59:K67)</f>
        <v>21571559.32</v>
      </c>
      <c r="L58" s="110">
        <f t="shared" si="10"/>
        <v>22436916.32</v>
      </c>
      <c r="M58" s="118" t="s">
        <v>21</v>
      </c>
      <c r="N58" s="195" t="s">
        <v>194</v>
      </c>
      <c r="O58" s="244">
        <f>J61+J79+J100</f>
        <v>45975</v>
      </c>
      <c r="P58" s="116">
        <f t="shared" ref="P58:Q58" si="11">K61+K79+K100</f>
        <v>45975</v>
      </c>
      <c r="Q58" s="214">
        <f t="shared" si="11"/>
        <v>45975</v>
      </c>
      <c r="S58" s="219"/>
      <c r="T58" s="219"/>
      <c r="U58" s="219"/>
      <c r="V58" s="219"/>
    </row>
    <row r="59" spans="1:70">
      <c r="A59" s="88"/>
      <c r="B59" s="89"/>
      <c r="C59" s="89"/>
      <c r="D59" s="89"/>
      <c r="E59" s="89"/>
      <c r="F59" s="89"/>
      <c r="G59" s="3"/>
      <c r="H59" s="8"/>
      <c r="I59" s="109" t="s">
        <v>193</v>
      </c>
      <c r="J59" s="127">
        <v>599028.04</v>
      </c>
      <c r="K59" s="127">
        <v>687911.32</v>
      </c>
      <c r="L59" s="127">
        <v>687911.32</v>
      </c>
      <c r="M59" s="118"/>
      <c r="N59" s="195" t="s">
        <v>217</v>
      </c>
      <c r="O59" s="244">
        <f>J62+J80++J101</f>
        <v>873518</v>
      </c>
      <c r="P59" s="116">
        <f t="shared" ref="P59:Q59" si="12">K62+K80++K101</f>
        <v>873518</v>
      </c>
      <c r="Q59" s="214">
        <f t="shared" si="12"/>
        <v>873518</v>
      </c>
    </row>
    <row r="60" spans="1:70">
      <c r="A60" s="337"/>
      <c r="B60" s="338"/>
      <c r="C60" s="338"/>
      <c r="D60" s="338"/>
      <c r="E60" s="338"/>
      <c r="F60" s="339"/>
      <c r="G60" s="3"/>
      <c r="H60" s="8"/>
      <c r="I60" s="218" t="s">
        <v>263</v>
      </c>
      <c r="J60" s="127">
        <v>1983519.41</v>
      </c>
      <c r="K60" s="127">
        <v>2020641</v>
      </c>
      <c r="L60" s="127">
        <v>2129844</v>
      </c>
      <c r="M60" s="118"/>
      <c r="N60" s="196" t="s">
        <v>195</v>
      </c>
      <c r="O60" s="244">
        <f>J63+J81+J102+J155+J177++J195+J213+J234+J257+J275+J293+J312</f>
        <v>22646202</v>
      </c>
      <c r="P60" s="244" t="e">
        <f>K63+K81+K102+K155+K177++K195+K213+K234+K257+K275+K293+K312</f>
        <v>#VALUE!</v>
      </c>
      <c r="Q60" s="214">
        <f>L63+L81+L102+L155+L177++L195+L213+L234+L257+L275+L293</f>
        <v>24767852</v>
      </c>
    </row>
    <row r="61" spans="1:70">
      <c r="A61" s="93"/>
      <c r="B61" s="94"/>
      <c r="C61" s="94"/>
      <c r="D61" s="94"/>
      <c r="E61" s="94"/>
      <c r="F61" s="95"/>
      <c r="G61" s="3"/>
      <c r="H61" s="8"/>
      <c r="I61" s="109" t="s">
        <v>194</v>
      </c>
      <c r="J61" s="127">
        <v>35311</v>
      </c>
      <c r="K61" s="127">
        <v>35311</v>
      </c>
      <c r="L61" s="127">
        <v>35311</v>
      </c>
      <c r="M61" s="118"/>
      <c r="N61" s="195" t="s">
        <v>196</v>
      </c>
      <c r="O61" s="244">
        <f>J251</f>
        <v>759756.58</v>
      </c>
      <c r="P61" s="116">
        <f>K251</f>
        <v>1091627</v>
      </c>
      <c r="Q61" s="214">
        <f>L251</f>
        <v>1091627</v>
      </c>
      <c r="U61" s="40" t="s">
        <v>241</v>
      </c>
    </row>
    <row r="62" spans="1:70">
      <c r="A62" s="93"/>
      <c r="B62" s="94"/>
      <c r="C62" s="94"/>
      <c r="D62" s="94"/>
      <c r="E62" s="94"/>
      <c r="F62" s="95"/>
      <c r="G62" s="3"/>
      <c r="H62" s="8"/>
      <c r="I62" s="109" t="s">
        <v>217</v>
      </c>
      <c r="J62" s="127">
        <v>670905</v>
      </c>
      <c r="K62" s="127">
        <v>670905</v>
      </c>
      <c r="L62" s="127">
        <v>670905</v>
      </c>
      <c r="M62" s="118"/>
      <c r="N62" s="195" t="s">
        <v>197</v>
      </c>
      <c r="O62" s="244">
        <f>J142+J259+J236+J215+J197</f>
        <v>2572702.33</v>
      </c>
      <c r="P62" s="116">
        <f t="shared" ref="P62:Q62" si="13">K142+K259+K236+K215</f>
        <v>0</v>
      </c>
      <c r="Q62" s="214">
        <f t="shared" si="13"/>
        <v>0</v>
      </c>
    </row>
    <row r="63" spans="1:70">
      <c r="A63" s="337"/>
      <c r="B63" s="338"/>
      <c r="C63" s="338"/>
      <c r="D63" s="338"/>
      <c r="E63" s="338"/>
      <c r="F63" s="339"/>
      <c r="G63" s="3"/>
      <c r="H63" s="8"/>
      <c r="I63" s="109" t="s">
        <v>195</v>
      </c>
      <c r="J63" s="127">
        <v>17098432.079999998</v>
      </c>
      <c r="K63" s="127">
        <v>18156791</v>
      </c>
      <c r="L63" s="127">
        <v>18912945</v>
      </c>
      <c r="M63" s="118"/>
      <c r="N63" s="195" t="s">
        <v>236</v>
      </c>
      <c r="O63" s="244">
        <f>J214</f>
        <v>0</v>
      </c>
      <c r="P63" s="116">
        <f>K214</f>
        <v>0</v>
      </c>
      <c r="Q63" s="214">
        <f>L214</f>
        <v>0</v>
      </c>
    </row>
    <row r="64" spans="1:70">
      <c r="A64" s="93"/>
      <c r="B64" s="94"/>
      <c r="C64" s="94"/>
      <c r="D64" s="94"/>
      <c r="E64" s="94"/>
      <c r="F64" s="95"/>
      <c r="G64" s="3"/>
      <c r="H64" s="8"/>
      <c r="I64" s="109" t="s">
        <v>233</v>
      </c>
      <c r="J64" s="127">
        <v>0</v>
      </c>
      <c r="K64" s="127">
        <v>0</v>
      </c>
      <c r="L64" s="127">
        <v>0</v>
      </c>
      <c r="M64" s="118"/>
      <c r="N64" s="195" t="s">
        <v>237</v>
      </c>
      <c r="O64" s="244"/>
      <c r="P64" s="116"/>
      <c r="Q64" s="214"/>
    </row>
    <row r="65" spans="1:21">
      <c r="A65" s="93"/>
      <c r="B65" s="94"/>
      <c r="C65" s="94"/>
      <c r="D65" s="94"/>
      <c r="E65" s="94"/>
      <c r="F65" s="95"/>
      <c r="G65" s="3"/>
      <c r="H65" s="8"/>
      <c r="I65" s="109" t="s">
        <v>234</v>
      </c>
      <c r="J65" s="127">
        <v>0</v>
      </c>
      <c r="K65" s="127">
        <v>0</v>
      </c>
      <c r="L65" s="127">
        <v>0</v>
      </c>
      <c r="M65" s="118"/>
      <c r="N65" s="195" t="s">
        <v>233</v>
      </c>
      <c r="O65" s="244">
        <f>J64+J103</f>
        <v>0</v>
      </c>
      <c r="P65" s="116">
        <f t="shared" ref="P65:Q65" si="14">K64+K103</f>
        <v>0</v>
      </c>
      <c r="Q65" s="214">
        <f t="shared" si="14"/>
        <v>0</v>
      </c>
    </row>
    <row r="66" spans="1:21">
      <c r="A66" s="337"/>
      <c r="B66" s="338"/>
      <c r="C66" s="338"/>
      <c r="D66" s="338"/>
      <c r="E66" s="338"/>
      <c r="F66" s="339"/>
      <c r="G66" s="3"/>
      <c r="H66" s="8"/>
      <c r="I66" s="109" t="s">
        <v>239</v>
      </c>
      <c r="J66" s="127"/>
      <c r="K66" s="127"/>
      <c r="L66" s="127"/>
      <c r="M66" s="118"/>
      <c r="N66" s="109" t="s">
        <v>234</v>
      </c>
      <c r="O66" s="244">
        <f>J65+J104</f>
        <v>0</v>
      </c>
      <c r="P66" s="116">
        <f t="shared" ref="P66:Q66" si="15">K65+K104</f>
        <v>0</v>
      </c>
      <c r="Q66" s="214">
        <f t="shared" si="15"/>
        <v>0</v>
      </c>
      <c r="U66" s="40" t="s">
        <v>241</v>
      </c>
    </row>
    <row r="67" spans="1:21">
      <c r="A67" s="93"/>
      <c r="B67" s="94"/>
      <c r="C67" s="94"/>
      <c r="D67" s="94"/>
      <c r="E67" s="94"/>
      <c r="F67" s="95"/>
      <c r="G67" s="3"/>
      <c r="H67" s="8"/>
      <c r="I67" s="109" t="s">
        <v>269</v>
      </c>
      <c r="J67" s="127"/>
      <c r="K67" s="127"/>
      <c r="L67" s="127"/>
      <c r="M67" s="118"/>
      <c r="N67" s="109" t="s">
        <v>235</v>
      </c>
      <c r="O67" s="244">
        <f>J279+J217</f>
        <v>0</v>
      </c>
      <c r="P67" s="116">
        <f>K279+K217</f>
        <v>0</v>
      </c>
      <c r="Q67" s="214">
        <f>L279+L217</f>
        <v>0</v>
      </c>
    </row>
    <row r="68" spans="1:21">
      <c r="A68" s="200"/>
      <c r="B68" s="201"/>
      <c r="C68" s="201"/>
      <c r="D68" s="201"/>
      <c r="E68" s="201"/>
      <c r="F68" s="202"/>
      <c r="G68" s="3"/>
      <c r="H68" s="8"/>
      <c r="I68" s="109"/>
      <c r="J68" s="204"/>
      <c r="K68" s="204"/>
      <c r="L68" s="204"/>
      <c r="M68" s="118"/>
      <c r="N68" s="109"/>
      <c r="O68" s="244"/>
      <c r="P68" s="116"/>
      <c r="Q68" s="214"/>
    </row>
    <row r="69" spans="1:21">
      <c r="A69" s="200"/>
      <c r="B69" s="201"/>
      <c r="C69" s="201"/>
      <c r="D69" s="201"/>
      <c r="E69" s="201"/>
      <c r="F69" s="202"/>
      <c r="G69" s="3"/>
      <c r="H69" s="8"/>
      <c r="I69" s="109"/>
      <c r="J69" s="204"/>
      <c r="K69" s="204"/>
      <c r="L69" s="204"/>
      <c r="M69" s="118"/>
      <c r="N69" s="109"/>
      <c r="O69" s="244"/>
      <c r="P69" s="116"/>
      <c r="Q69" s="214"/>
    </row>
    <row r="70" spans="1:21">
      <c r="A70" s="200"/>
      <c r="B70" s="201"/>
      <c r="C70" s="201"/>
      <c r="D70" s="201"/>
      <c r="E70" s="201"/>
      <c r="F70" s="202"/>
      <c r="G70" s="3"/>
      <c r="H70" s="8"/>
      <c r="I70" s="109"/>
      <c r="J70" s="204"/>
      <c r="K70" s="204"/>
      <c r="L70" s="204"/>
      <c r="M70" s="118"/>
      <c r="N70" s="109"/>
      <c r="O70" s="244"/>
      <c r="P70" s="116"/>
      <c r="Q70" s="214"/>
    </row>
    <row r="71" spans="1:21">
      <c r="A71" s="200"/>
      <c r="B71" s="201"/>
      <c r="C71" s="201"/>
      <c r="D71" s="201"/>
      <c r="E71" s="201"/>
      <c r="F71" s="202"/>
      <c r="G71" s="3"/>
      <c r="H71" s="8"/>
      <c r="I71" s="109"/>
      <c r="J71" s="204"/>
      <c r="K71" s="204"/>
      <c r="L71" s="204"/>
      <c r="M71" s="118"/>
      <c r="N71" s="109"/>
      <c r="O71" s="244"/>
      <c r="P71" s="116"/>
      <c r="Q71" s="214"/>
    </row>
    <row r="72" spans="1:21">
      <c r="A72" s="200"/>
      <c r="B72" s="201"/>
      <c r="C72" s="201"/>
      <c r="D72" s="201"/>
      <c r="E72" s="201"/>
      <c r="F72" s="202"/>
      <c r="G72" s="3"/>
      <c r="H72" s="8"/>
      <c r="I72" s="109"/>
      <c r="J72" s="204"/>
      <c r="K72" s="204"/>
      <c r="L72" s="204"/>
      <c r="M72" s="118"/>
      <c r="N72" s="109"/>
      <c r="O72" s="244"/>
      <c r="P72" s="116"/>
      <c r="Q72" s="214"/>
    </row>
    <row r="73" spans="1:21">
      <c r="A73" s="200"/>
      <c r="B73" s="201"/>
      <c r="C73" s="201"/>
      <c r="D73" s="201"/>
      <c r="E73" s="201"/>
      <c r="F73" s="202"/>
      <c r="G73" s="3"/>
      <c r="H73" s="8"/>
      <c r="I73" s="109"/>
      <c r="J73" s="204"/>
      <c r="K73" s="204"/>
      <c r="L73" s="204"/>
      <c r="M73" s="118"/>
      <c r="N73" s="109" t="s">
        <v>198</v>
      </c>
      <c r="O73" s="244">
        <f>J228</f>
        <v>48000</v>
      </c>
      <c r="P73" s="116"/>
      <c r="Q73" s="214"/>
    </row>
    <row r="74" spans="1:21" s="18" customFormat="1">
      <c r="A74" s="93"/>
      <c r="B74" s="94"/>
      <c r="C74" s="94"/>
      <c r="D74" s="94"/>
      <c r="E74" s="94"/>
      <c r="F74" s="95"/>
      <c r="G74" s="3"/>
      <c r="H74" s="8"/>
      <c r="I74" s="47"/>
      <c r="J74" s="92"/>
      <c r="K74" s="92"/>
      <c r="L74" s="92"/>
      <c r="M74" s="118"/>
      <c r="N74" s="109" t="s">
        <v>239</v>
      </c>
      <c r="O74" s="244">
        <f>J66+J84+J105+J161+J183+J201+J219+J240+J263+J281+J299</f>
        <v>0</v>
      </c>
      <c r="P74" s="116">
        <f>K66+K84+K105+K161+K183+K201+K219+K240+K263+K281+K299</f>
        <v>0</v>
      </c>
      <c r="Q74" s="214">
        <f>L66+L84+L105+L161+L183+L201+L219+L240+L263+L281+L299</f>
        <v>0</v>
      </c>
      <c r="R74" s="40"/>
      <c r="S74" s="40"/>
      <c r="T74" s="40"/>
      <c r="U74" s="40"/>
    </row>
    <row r="75" spans="1:21" s="18" customFormat="1">
      <c r="A75" s="236"/>
      <c r="B75" s="237"/>
      <c r="C75" s="237"/>
      <c r="D75" s="237"/>
      <c r="E75" s="237"/>
      <c r="F75" s="238"/>
      <c r="G75" s="3"/>
      <c r="H75" s="8"/>
      <c r="I75" s="47"/>
      <c r="J75" s="240"/>
      <c r="K75" s="240"/>
      <c r="L75" s="240"/>
      <c r="M75" s="118"/>
      <c r="N75" s="195" t="s">
        <v>280</v>
      </c>
      <c r="O75" s="244">
        <f>J203</f>
        <v>500000</v>
      </c>
      <c r="P75" s="116">
        <f>K226</f>
        <v>0</v>
      </c>
      <c r="Q75" s="214">
        <f>L226</f>
        <v>0</v>
      </c>
      <c r="R75" s="40"/>
      <c r="S75" s="40"/>
      <c r="T75" s="40"/>
      <c r="U75" s="40"/>
    </row>
    <row r="76" spans="1:21" s="18" customFormat="1">
      <c r="A76" s="337"/>
      <c r="B76" s="338"/>
      <c r="C76" s="338"/>
      <c r="D76" s="338"/>
      <c r="E76" s="338"/>
      <c r="F76" s="339"/>
      <c r="G76" s="3"/>
      <c r="H76" s="8"/>
      <c r="I76" s="114" t="s">
        <v>216</v>
      </c>
      <c r="J76" s="110">
        <f>SUM(J77:J85)</f>
        <v>190175.11000000002</v>
      </c>
      <c r="K76" s="110">
        <f t="shared" ref="K76:L76" si="16">SUM(K77:K85)</f>
        <v>3200</v>
      </c>
      <c r="L76" s="110">
        <f t="shared" si="16"/>
        <v>3200</v>
      </c>
      <c r="M76" s="118"/>
      <c r="N76" s="109" t="s">
        <v>269</v>
      </c>
      <c r="O76" s="244">
        <f>J67+J85+J106+J162+J184+J202+J220+J241+J264+J282+J300+J125+J266</f>
        <v>1435260</v>
      </c>
      <c r="P76" s="116">
        <f>K67+K85+K106+K162+K184+K202+K220+K241+K264+K282+K300+K125</f>
        <v>0</v>
      </c>
      <c r="Q76" s="214">
        <f>L67+L85+L106+L162+L184+L202+L220+L241+L264+L282+L300+L125</f>
        <v>0</v>
      </c>
      <c r="R76" s="40"/>
      <c r="S76" s="40"/>
      <c r="T76" s="40"/>
      <c r="U76" s="40"/>
    </row>
    <row r="77" spans="1:21" s="18" customFormat="1" ht="15.75" thickBot="1">
      <c r="A77" s="93"/>
      <c r="B77" s="94"/>
      <c r="C77" s="94"/>
      <c r="D77" s="94"/>
      <c r="E77" s="94"/>
      <c r="F77" s="95"/>
      <c r="G77" s="3"/>
      <c r="H77" s="8"/>
      <c r="I77" s="109" t="s">
        <v>193</v>
      </c>
      <c r="J77" s="92">
        <v>2600.88</v>
      </c>
      <c r="K77" s="92"/>
      <c r="L77" s="92"/>
      <c r="M77" s="118"/>
      <c r="N77" s="215" t="s">
        <v>260</v>
      </c>
      <c r="O77" s="216">
        <f>J153+J175+J193+J211+J232+J255+J273+J291</f>
        <v>0</v>
      </c>
      <c r="P77" s="216">
        <f t="shared" ref="P77:Q77" si="17">K153+K175+K193+K211+K232+K255+K273+K291</f>
        <v>0</v>
      </c>
      <c r="Q77" s="217">
        <f t="shared" si="17"/>
        <v>0</v>
      </c>
      <c r="R77" s="40"/>
      <c r="S77" s="40"/>
      <c r="T77" s="40"/>
      <c r="U77" s="40"/>
    </row>
    <row r="78" spans="1:21" s="18" customFormat="1">
      <c r="A78" s="93"/>
      <c r="B78" s="94"/>
      <c r="C78" s="94"/>
      <c r="D78" s="94"/>
      <c r="E78" s="94"/>
      <c r="F78" s="95"/>
      <c r="G78" s="3"/>
      <c r="H78" s="8"/>
      <c r="I78" s="218" t="s">
        <v>263</v>
      </c>
      <c r="J78" s="127">
        <v>11797.59</v>
      </c>
      <c r="K78" s="127">
        <v>3200</v>
      </c>
      <c r="L78" s="127">
        <v>3200</v>
      </c>
      <c r="M78" s="87"/>
      <c r="N78" s="83"/>
      <c r="O78" s="83">
        <f>SUM(O56:O77)</f>
        <v>38919619.129999995</v>
      </c>
      <c r="P78" s="83" t="e">
        <f>SUM(P56:P77)</f>
        <v>#VALUE!</v>
      </c>
      <c r="Q78" s="83">
        <f>SUM(Q56:Q77)</f>
        <v>38852219</v>
      </c>
      <c r="R78" s="40"/>
      <c r="S78" s="40"/>
      <c r="T78" s="40"/>
      <c r="U78" s="40"/>
    </row>
    <row r="79" spans="1:21" s="18" customFormat="1">
      <c r="A79" s="102"/>
      <c r="B79" s="103"/>
      <c r="C79" s="103"/>
      <c r="D79" s="103"/>
      <c r="E79" s="103"/>
      <c r="F79" s="104"/>
      <c r="G79" s="3"/>
      <c r="H79" s="8"/>
      <c r="I79" s="109" t="s">
        <v>194</v>
      </c>
      <c r="J79" s="110"/>
      <c r="K79" s="110"/>
      <c r="L79" s="110"/>
      <c r="M79" s="106"/>
      <c r="N79" s="83"/>
      <c r="O79" s="83"/>
      <c r="P79" s="83"/>
      <c r="Q79" s="40"/>
      <c r="R79" s="40"/>
      <c r="S79" s="40"/>
      <c r="T79" s="40"/>
      <c r="U79" s="40"/>
    </row>
    <row r="80" spans="1:21" s="18" customFormat="1">
      <c r="A80" s="337"/>
      <c r="B80" s="338"/>
      <c r="C80" s="338"/>
      <c r="D80" s="338"/>
      <c r="E80" s="338"/>
      <c r="F80" s="339"/>
      <c r="G80" s="3"/>
      <c r="H80" s="8"/>
      <c r="I80" s="109" t="s">
        <v>217</v>
      </c>
      <c r="J80" s="127"/>
      <c r="K80" s="105"/>
      <c r="L80" s="105"/>
      <c r="M80" s="48"/>
      <c r="N80" s="83"/>
      <c r="O80" s="83"/>
      <c r="P80" s="83"/>
      <c r="Q80" s="40"/>
      <c r="R80" s="40"/>
      <c r="S80" s="40"/>
      <c r="T80" s="40"/>
      <c r="U80" s="40"/>
    </row>
    <row r="81" spans="1:70">
      <c r="A81" s="337"/>
      <c r="B81" s="338"/>
      <c r="C81" s="338"/>
      <c r="D81" s="338"/>
      <c r="E81" s="338"/>
      <c r="F81" s="339"/>
      <c r="G81" s="3"/>
      <c r="H81" s="8"/>
      <c r="I81" s="109" t="s">
        <v>195</v>
      </c>
      <c r="J81" s="127">
        <v>175776.64000000001</v>
      </c>
      <c r="K81" s="110" t="s">
        <v>241</v>
      </c>
      <c r="L81" s="110"/>
      <c r="M81" s="48"/>
      <c r="N81" s="83"/>
      <c r="O81" s="83"/>
      <c r="P81" s="83"/>
      <c r="Q81" s="83"/>
    </row>
    <row r="82" spans="1:70">
      <c r="A82" s="337"/>
      <c r="B82" s="338"/>
      <c r="C82" s="338"/>
      <c r="D82" s="338"/>
      <c r="E82" s="338"/>
      <c r="F82" s="339"/>
      <c r="G82" s="3"/>
      <c r="H82" s="8"/>
      <c r="I82" s="109" t="s">
        <v>233</v>
      </c>
      <c r="J82" s="42"/>
      <c r="K82" s="105"/>
      <c r="L82" s="105"/>
      <c r="M82" s="48"/>
      <c r="N82" s="83"/>
      <c r="O82" s="83"/>
      <c r="P82" s="83"/>
    </row>
    <row r="83" spans="1:70">
      <c r="A83" s="119"/>
      <c r="B83" s="120"/>
      <c r="C83" s="120"/>
      <c r="D83" s="120"/>
      <c r="E83" s="120"/>
      <c r="F83" s="120"/>
      <c r="G83" s="3"/>
      <c r="H83" s="8"/>
      <c r="I83" s="109" t="s">
        <v>234</v>
      </c>
      <c r="J83" s="110"/>
      <c r="K83" s="110"/>
      <c r="L83" s="110"/>
      <c r="M83" s="106"/>
      <c r="N83" s="83"/>
      <c r="O83" s="83"/>
      <c r="P83" s="83"/>
    </row>
    <row r="84" spans="1:70">
      <c r="A84" s="119"/>
      <c r="B84" s="120"/>
      <c r="C84" s="120"/>
      <c r="D84" s="120"/>
      <c r="E84" s="120"/>
      <c r="F84" s="120"/>
      <c r="G84" s="3"/>
      <c r="H84" s="8"/>
      <c r="I84" s="109" t="s">
        <v>239</v>
      </c>
      <c r="J84" s="105"/>
      <c r="K84" s="105"/>
      <c r="L84" s="105"/>
      <c r="M84" s="106"/>
      <c r="N84" s="83"/>
      <c r="O84" s="83"/>
      <c r="P84" s="83"/>
    </row>
    <row r="85" spans="1:70">
      <c r="A85" s="119"/>
      <c r="B85" s="120"/>
      <c r="C85" s="120"/>
      <c r="D85" s="120"/>
      <c r="E85" s="120"/>
      <c r="F85" s="120"/>
      <c r="G85" s="3"/>
      <c r="H85" s="8"/>
      <c r="I85" s="109" t="s">
        <v>269</v>
      </c>
      <c r="J85" s="127"/>
      <c r="K85" s="127"/>
      <c r="L85" s="127"/>
      <c r="M85" s="106"/>
      <c r="N85" s="83"/>
      <c r="O85" s="83"/>
      <c r="P85" s="83"/>
    </row>
    <row r="86" spans="1:70">
      <c r="A86" s="119"/>
      <c r="B86" s="120"/>
      <c r="C86" s="120"/>
      <c r="D86" s="120"/>
      <c r="E86" s="120"/>
      <c r="F86" s="120"/>
      <c r="G86" s="3"/>
      <c r="H86" s="8"/>
      <c r="I86" s="109"/>
      <c r="J86" s="204"/>
      <c r="K86" s="204"/>
      <c r="L86" s="204"/>
      <c r="M86" s="203"/>
      <c r="N86" s="83"/>
      <c r="O86" s="83"/>
      <c r="P86" s="83"/>
    </row>
    <row r="87" spans="1:70">
      <c r="A87" s="119"/>
      <c r="B87" s="120"/>
      <c r="C87" s="120"/>
      <c r="D87" s="120"/>
      <c r="E87" s="120"/>
      <c r="F87" s="120"/>
      <c r="G87" s="3"/>
      <c r="H87" s="8"/>
      <c r="I87" s="109"/>
      <c r="J87" s="204"/>
      <c r="K87" s="204"/>
      <c r="L87" s="204"/>
      <c r="M87" s="203"/>
      <c r="N87" s="83"/>
      <c r="O87" s="83"/>
      <c r="P87" s="83"/>
    </row>
    <row r="88" spans="1:70">
      <c r="A88" s="119"/>
      <c r="B88" s="120"/>
      <c r="C88" s="120"/>
      <c r="D88" s="120"/>
      <c r="E88" s="120"/>
      <c r="F88" s="120"/>
      <c r="G88" s="3"/>
      <c r="H88" s="8"/>
      <c r="I88" s="109"/>
      <c r="J88" s="204"/>
      <c r="K88" s="204"/>
      <c r="L88" s="204"/>
      <c r="M88" s="203"/>
      <c r="N88" s="83"/>
      <c r="O88" s="83"/>
      <c r="P88" s="83"/>
    </row>
    <row r="89" spans="1:70">
      <c r="A89" s="119"/>
      <c r="B89" s="120"/>
      <c r="C89" s="120"/>
      <c r="D89" s="120"/>
      <c r="E89" s="120"/>
      <c r="F89" s="120"/>
      <c r="G89" s="3"/>
      <c r="H89" s="8"/>
      <c r="I89" s="109"/>
      <c r="J89" s="204"/>
      <c r="K89" s="204"/>
      <c r="L89" s="204"/>
      <c r="M89" s="203"/>
      <c r="N89" s="83"/>
      <c r="O89" s="83"/>
      <c r="P89" s="83"/>
    </row>
    <row r="90" spans="1:70">
      <c r="A90" s="119"/>
      <c r="B90" s="120"/>
      <c r="C90" s="120"/>
      <c r="D90" s="120"/>
      <c r="E90" s="120"/>
      <c r="F90" s="120"/>
      <c r="G90" s="3"/>
      <c r="H90" s="8"/>
      <c r="I90" s="47"/>
      <c r="J90" s="105"/>
      <c r="K90" s="105"/>
      <c r="L90" s="105"/>
      <c r="M90" s="106"/>
      <c r="N90" s="83"/>
      <c r="O90" s="83"/>
      <c r="P90" s="83"/>
    </row>
    <row r="91" spans="1:70">
      <c r="A91" s="119"/>
      <c r="B91" s="120"/>
      <c r="C91" s="120"/>
      <c r="D91" s="120"/>
      <c r="E91" s="120"/>
      <c r="F91" s="120"/>
      <c r="G91" s="3"/>
      <c r="H91" s="8"/>
      <c r="I91" s="47"/>
      <c r="J91" s="105"/>
      <c r="K91" s="105"/>
      <c r="L91" s="105"/>
      <c r="M91" s="106"/>
      <c r="N91" s="83"/>
      <c r="O91" s="83"/>
      <c r="P91" s="83"/>
    </row>
    <row r="92" spans="1:70" s="36" customFormat="1">
      <c r="A92" s="363" t="s">
        <v>62</v>
      </c>
      <c r="B92" s="364"/>
      <c r="C92" s="364"/>
      <c r="D92" s="364"/>
      <c r="E92" s="364"/>
      <c r="F92" s="364"/>
      <c r="G92" s="34" t="s">
        <v>63</v>
      </c>
      <c r="H92" s="35" t="s">
        <v>64</v>
      </c>
      <c r="I92" s="52"/>
      <c r="J92" s="43">
        <f>J93</f>
        <v>0</v>
      </c>
      <c r="K92" s="43">
        <f t="shared" ref="K92:L92" si="18">K93</f>
        <v>400</v>
      </c>
      <c r="L92" s="43">
        <f t="shared" si="18"/>
        <v>400</v>
      </c>
      <c r="M92" s="53" t="s">
        <v>21</v>
      </c>
      <c r="N92" s="83"/>
      <c r="O92" s="83"/>
      <c r="P92" s="83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</row>
    <row r="93" spans="1:70" s="40" customFormat="1">
      <c r="A93" s="66"/>
      <c r="B93" s="37"/>
      <c r="C93" s="37"/>
      <c r="D93" s="37"/>
      <c r="E93" s="37"/>
      <c r="F93" s="37"/>
      <c r="G93" s="38"/>
      <c r="H93" s="39"/>
      <c r="I93" s="114"/>
      <c r="J93" s="115">
        <f>J94</f>
        <v>0</v>
      </c>
      <c r="K93" s="115">
        <f t="shared" ref="K93:L93" si="19">K94</f>
        <v>400</v>
      </c>
      <c r="L93" s="115">
        <f t="shared" si="19"/>
        <v>400</v>
      </c>
      <c r="M93" s="54"/>
      <c r="N93" s="84"/>
      <c r="O93" s="84"/>
      <c r="P93" s="84"/>
    </row>
    <row r="94" spans="1:70" s="40" customFormat="1">
      <c r="A94" s="66"/>
      <c r="B94" s="37"/>
      <c r="C94" s="37"/>
      <c r="D94" s="37"/>
      <c r="E94" s="37"/>
      <c r="F94" s="37"/>
      <c r="G94" s="38"/>
      <c r="H94" s="39"/>
      <c r="I94" s="218" t="s">
        <v>263</v>
      </c>
      <c r="J94" s="44"/>
      <c r="K94" s="44">
        <v>400</v>
      </c>
      <c r="L94" s="44">
        <v>400</v>
      </c>
      <c r="M94" s="54"/>
      <c r="N94" s="81"/>
      <c r="O94" s="81"/>
      <c r="P94" s="81"/>
    </row>
    <row r="95" spans="1:70" s="36" customFormat="1" ht="24" customHeight="1">
      <c r="A95" s="365" t="s">
        <v>65</v>
      </c>
      <c r="B95" s="366"/>
      <c r="C95" s="366"/>
      <c r="D95" s="366"/>
      <c r="E95" s="366"/>
      <c r="F95" s="366"/>
      <c r="G95" s="34" t="s">
        <v>66</v>
      </c>
      <c r="H95" s="35" t="s">
        <v>67</v>
      </c>
      <c r="I95" s="52"/>
      <c r="J95" s="43">
        <f>J96+J115</f>
        <v>6174416.5499999998</v>
      </c>
      <c r="K95" s="43">
        <f t="shared" ref="K95:L95" si="20">K96+K115</f>
        <v>6515577.2300000004</v>
      </c>
      <c r="L95" s="43">
        <f t="shared" si="20"/>
        <v>6776915.2300000004</v>
      </c>
      <c r="M95" s="53" t="s">
        <v>21</v>
      </c>
      <c r="N95" s="81"/>
      <c r="O95" s="81"/>
      <c r="P95" s="81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</row>
    <row r="96" spans="1:70" s="71" customFormat="1">
      <c r="A96" s="367" t="s">
        <v>68</v>
      </c>
      <c r="B96" s="368"/>
      <c r="C96" s="368"/>
      <c r="D96" s="368"/>
      <c r="E96" s="368"/>
      <c r="F96" s="368"/>
      <c r="G96" s="72" t="s">
        <v>69</v>
      </c>
      <c r="H96" s="73" t="s">
        <v>67</v>
      </c>
      <c r="I96" s="74"/>
      <c r="J96" s="75">
        <f>J97</f>
        <v>6174416.5499999998</v>
      </c>
      <c r="K96" s="75">
        <f t="shared" ref="K96:L96" si="21">K97</f>
        <v>6515577.2300000004</v>
      </c>
      <c r="L96" s="75">
        <f t="shared" si="21"/>
        <v>6776915.2300000004</v>
      </c>
      <c r="M96" s="76" t="s">
        <v>21</v>
      </c>
      <c r="N96" s="81"/>
      <c r="O96" s="81"/>
      <c r="P96" s="81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1:13" s="18" customFormat="1">
      <c r="A97" s="337"/>
      <c r="B97" s="338"/>
      <c r="C97" s="338"/>
      <c r="D97" s="338"/>
      <c r="E97" s="338"/>
      <c r="F97" s="339"/>
      <c r="G97" s="5"/>
      <c r="H97" s="10"/>
      <c r="I97" s="114" t="s">
        <v>229</v>
      </c>
      <c r="J97" s="110">
        <f>SUM(J98:J107)</f>
        <v>6174416.5499999998</v>
      </c>
      <c r="K97" s="110">
        <f t="shared" ref="K97" si="22">SUM(K98:K107)</f>
        <v>6515577.2300000004</v>
      </c>
      <c r="L97" s="110">
        <f t="shared" ref="L97" si="23">SUM(L98:L107)</f>
        <v>6776915.2300000004</v>
      </c>
      <c r="M97" s="48"/>
    </row>
    <row r="98" spans="1:13" s="18" customFormat="1">
      <c r="A98" s="93"/>
      <c r="B98" s="94"/>
      <c r="C98" s="94"/>
      <c r="D98" s="94"/>
      <c r="E98" s="94"/>
      <c r="F98" s="95"/>
      <c r="G98" s="90"/>
      <c r="H98" s="91"/>
      <c r="I98" s="109" t="s">
        <v>193</v>
      </c>
      <c r="J98" s="128">
        <v>181691.93</v>
      </c>
      <c r="K98" s="128">
        <v>207749.23</v>
      </c>
      <c r="L98" s="128">
        <v>207749.23</v>
      </c>
      <c r="M98" s="87"/>
    </row>
    <row r="99" spans="1:13" s="18" customFormat="1">
      <c r="A99" s="337"/>
      <c r="B99" s="338"/>
      <c r="C99" s="338"/>
      <c r="D99" s="338"/>
      <c r="E99" s="338"/>
      <c r="F99" s="339"/>
      <c r="G99" s="5"/>
      <c r="H99" s="10"/>
      <c r="I99" s="218" t="s">
        <v>263</v>
      </c>
      <c r="J99" s="128">
        <f>602586</f>
        <v>602586</v>
      </c>
      <c r="K99" s="128">
        <f>621864-10664</f>
        <v>611200</v>
      </c>
      <c r="L99" s="128">
        <f>654843-10664</f>
        <v>644179</v>
      </c>
      <c r="M99" s="48"/>
    </row>
    <row r="100" spans="1:13" s="18" customFormat="1">
      <c r="A100" s="93"/>
      <c r="B100" s="94"/>
      <c r="C100" s="94"/>
      <c r="D100" s="94"/>
      <c r="E100" s="94"/>
      <c r="F100" s="95"/>
      <c r="G100" s="90"/>
      <c r="H100" s="91"/>
      <c r="I100" s="109" t="s">
        <v>194</v>
      </c>
      <c r="J100" s="128">
        <v>10664</v>
      </c>
      <c r="K100" s="128">
        <v>10664</v>
      </c>
      <c r="L100" s="128">
        <v>10664</v>
      </c>
      <c r="M100" s="87"/>
    </row>
    <row r="101" spans="1:13" s="18" customFormat="1">
      <c r="A101" s="337"/>
      <c r="B101" s="338"/>
      <c r="C101" s="338"/>
      <c r="D101" s="338"/>
      <c r="E101" s="338"/>
      <c r="F101" s="339"/>
      <c r="G101" s="5"/>
      <c r="H101" s="10"/>
      <c r="I101" s="109" t="s">
        <v>217</v>
      </c>
      <c r="J101" s="128">
        <v>202613</v>
      </c>
      <c r="K101" s="128">
        <v>202613</v>
      </c>
      <c r="L101" s="128">
        <v>202613</v>
      </c>
      <c r="M101" s="48"/>
    </row>
    <row r="102" spans="1:13" s="18" customFormat="1">
      <c r="A102" s="93"/>
      <c r="B102" s="94"/>
      <c r="C102" s="94"/>
      <c r="D102" s="94"/>
      <c r="E102" s="94"/>
      <c r="F102" s="95"/>
      <c r="G102" s="90"/>
      <c r="H102" s="91"/>
      <c r="I102" s="109" t="s">
        <v>195</v>
      </c>
      <c r="J102" s="128">
        <v>5176861.62</v>
      </c>
      <c r="K102" s="128">
        <v>5483351</v>
      </c>
      <c r="L102" s="128">
        <v>5711710</v>
      </c>
      <c r="M102" s="87"/>
    </row>
    <row r="103" spans="1:13" s="18" customFormat="1">
      <c r="A103" s="337"/>
      <c r="B103" s="338"/>
      <c r="C103" s="338"/>
      <c r="D103" s="338"/>
      <c r="E103" s="338"/>
      <c r="F103" s="339"/>
      <c r="G103" s="5"/>
      <c r="H103" s="10"/>
      <c r="I103" s="109" t="s">
        <v>233</v>
      </c>
      <c r="J103" s="128">
        <v>0</v>
      </c>
      <c r="K103" s="128">
        <v>0</v>
      </c>
      <c r="L103" s="128">
        <v>0</v>
      </c>
      <c r="M103" s="48"/>
    </row>
    <row r="104" spans="1:13" s="18" customFormat="1">
      <c r="A104" s="93"/>
      <c r="B104" s="94"/>
      <c r="C104" s="94"/>
      <c r="D104" s="94"/>
      <c r="E104" s="94"/>
      <c r="F104" s="95"/>
      <c r="G104" s="90"/>
      <c r="H104" s="91"/>
      <c r="I104" s="109" t="s">
        <v>234</v>
      </c>
      <c r="J104" s="128">
        <v>0</v>
      </c>
      <c r="K104" s="128">
        <v>0</v>
      </c>
      <c r="L104" s="128">
        <v>0</v>
      </c>
      <c r="M104" s="87"/>
    </row>
    <row r="105" spans="1:13" s="18" customFormat="1">
      <c r="A105" s="337"/>
      <c r="B105" s="338"/>
      <c r="C105" s="338"/>
      <c r="D105" s="338"/>
      <c r="E105" s="338"/>
      <c r="F105" s="339"/>
      <c r="G105" s="5"/>
      <c r="H105" s="10"/>
      <c r="I105" s="109" t="s">
        <v>239</v>
      </c>
      <c r="J105" s="128"/>
      <c r="K105" s="128"/>
      <c r="L105" s="128"/>
      <c r="M105" s="48"/>
    </row>
    <row r="106" spans="1:13" s="18" customFormat="1">
      <c r="A106" s="337"/>
      <c r="B106" s="338"/>
      <c r="C106" s="338"/>
      <c r="D106" s="338"/>
      <c r="E106" s="338"/>
      <c r="F106" s="339"/>
      <c r="G106" s="5"/>
      <c r="H106" s="10"/>
      <c r="I106" s="109" t="s">
        <v>269</v>
      </c>
      <c r="J106" s="128"/>
      <c r="K106" s="128"/>
      <c r="L106" s="128"/>
      <c r="M106" s="48"/>
    </row>
    <row r="107" spans="1:13" s="18" customFormat="1">
      <c r="A107" s="102"/>
      <c r="B107" s="103"/>
      <c r="C107" s="103"/>
      <c r="D107" s="103"/>
      <c r="E107" s="103"/>
      <c r="F107" s="104"/>
      <c r="G107" s="107"/>
      <c r="H107" s="108"/>
      <c r="I107" s="114"/>
      <c r="J107" s="110"/>
      <c r="K107" s="110"/>
      <c r="L107" s="110"/>
      <c r="M107" s="106"/>
    </row>
    <row r="108" spans="1:13" s="18" customFormat="1">
      <c r="A108" s="102"/>
      <c r="B108" s="103"/>
      <c r="C108" s="103"/>
      <c r="D108" s="103"/>
      <c r="E108" s="103"/>
      <c r="F108" s="104"/>
      <c r="G108" s="107"/>
      <c r="H108" s="108"/>
      <c r="I108" s="47"/>
      <c r="J108" s="105"/>
      <c r="K108" s="105"/>
      <c r="L108" s="105"/>
      <c r="M108" s="106"/>
    </row>
    <row r="109" spans="1:13" s="18" customFormat="1">
      <c r="A109" s="337"/>
      <c r="B109" s="338"/>
      <c r="C109" s="338"/>
      <c r="D109" s="338"/>
      <c r="E109" s="338"/>
      <c r="F109" s="339"/>
      <c r="G109" s="5"/>
      <c r="H109" s="10"/>
      <c r="I109" s="114"/>
      <c r="J109" s="110"/>
      <c r="K109" s="110"/>
      <c r="L109" s="110"/>
      <c r="M109" s="48"/>
    </row>
    <row r="110" spans="1:13" s="18" customFormat="1">
      <c r="A110" s="337"/>
      <c r="B110" s="338"/>
      <c r="C110" s="338"/>
      <c r="D110" s="338"/>
      <c r="E110" s="338"/>
      <c r="F110" s="339"/>
      <c r="G110" s="5"/>
      <c r="H110" s="10"/>
      <c r="I110" s="47"/>
      <c r="J110" s="105"/>
      <c r="K110" s="105"/>
      <c r="L110" s="105"/>
      <c r="M110" s="48"/>
    </row>
    <row r="111" spans="1:13" s="18" customFormat="1">
      <c r="A111" s="119"/>
      <c r="B111" s="120"/>
      <c r="C111" s="120"/>
      <c r="D111" s="120"/>
      <c r="E111" s="120"/>
      <c r="F111" s="120"/>
      <c r="G111" s="107"/>
      <c r="H111" s="108"/>
      <c r="I111" s="114"/>
      <c r="J111" s="110"/>
      <c r="K111" s="110"/>
      <c r="L111" s="110"/>
      <c r="M111" s="106"/>
    </row>
    <row r="112" spans="1:13" s="18" customFormat="1">
      <c r="A112" s="119"/>
      <c r="B112" s="120"/>
      <c r="C112" s="120"/>
      <c r="D112" s="120"/>
      <c r="E112" s="120"/>
      <c r="F112" s="120"/>
      <c r="G112" s="107"/>
      <c r="H112" s="108"/>
      <c r="I112" s="47"/>
      <c r="J112" s="105"/>
      <c r="K112" s="105"/>
      <c r="L112" s="105"/>
      <c r="M112" s="106"/>
    </row>
    <row r="113" spans="1:70">
      <c r="A113" s="119"/>
      <c r="B113" s="120"/>
      <c r="C113" s="120"/>
      <c r="D113" s="120"/>
      <c r="E113" s="120"/>
      <c r="F113" s="120"/>
      <c r="G113" s="107"/>
      <c r="H113" s="108"/>
      <c r="I113" s="114"/>
      <c r="J113" s="110"/>
      <c r="K113" s="110"/>
      <c r="L113" s="110"/>
      <c r="M113" s="106"/>
    </row>
    <row r="114" spans="1:70">
      <c r="A114" s="119"/>
      <c r="B114" s="120"/>
      <c r="C114" s="120"/>
      <c r="D114" s="120"/>
      <c r="E114" s="120"/>
      <c r="F114" s="120"/>
      <c r="G114" s="107"/>
      <c r="H114" s="108"/>
      <c r="I114" s="47"/>
      <c r="J114" s="105"/>
      <c r="K114" s="105"/>
      <c r="L114" s="105"/>
      <c r="M114" s="106"/>
    </row>
    <row r="115" spans="1:70" s="71" customFormat="1">
      <c r="A115" s="357" t="s">
        <v>70</v>
      </c>
      <c r="B115" s="358"/>
      <c r="C115" s="358"/>
      <c r="D115" s="358"/>
      <c r="E115" s="358"/>
      <c r="F115" s="358"/>
      <c r="G115" s="77" t="s">
        <v>71</v>
      </c>
      <c r="H115" s="78" t="s">
        <v>67</v>
      </c>
      <c r="I115" s="74"/>
      <c r="J115" s="75">
        <f>J117</f>
        <v>0</v>
      </c>
      <c r="K115" s="75">
        <f t="shared" ref="K115:L115" si="24">K116+K117+K118</f>
        <v>0</v>
      </c>
      <c r="L115" s="75">
        <f t="shared" si="24"/>
        <v>0</v>
      </c>
      <c r="M115" s="76" t="s">
        <v>21</v>
      </c>
      <c r="N115" s="81"/>
      <c r="O115" s="81"/>
      <c r="P115" s="81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</row>
    <row r="116" spans="1:70">
      <c r="A116" s="337"/>
      <c r="B116" s="338"/>
      <c r="C116" s="338"/>
      <c r="D116" s="338"/>
      <c r="E116" s="338"/>
      <c r="F116" s="339"/>
      <c r="G116" s="69"/>
      <c r="H116" s="70"/>
      <c r="I116" s="114" t="s">
        <v>210</v>
      </c>
      <c r="J116" s="42">
        <f>J117</f>
        <v>0</v>
      </c>
      <c r="K116" s="42"/>
      <c r="L116" s="42"/>
      <c r="M116" s="48"/>
    </row>
    <row r="117" spans="1:70">
      <c r="A117" s="337"/>
      <c r="B117" s="338"/>
      <c r="C117" s="338"/>
      <c r="D117" s="338"/>
      <c r="E117" s="338"/>
      <c r="F117" s="339"/>
      <c r="G117" s="5"/>
      <c r="H117" s="10"/>
      <c r="I117" s="109" t="s">
        <v>195</v>
      </c>
      <c r="J117" s="42"/>
      <c r="K117" s="42"/>
      <c r="L117" s="42"/>
      <c r="M117" s="48"/>
    </row>
    <row r="118" spans="1:70">
      <c r="A118" s="337"/>
      <c r="B118" s="338"/>
      <c r="C118" s="338"/>
      <c r="D118" s="338"/>
      <c r="E118" s="338"/>
      <c r="F118" s="339"/>
      <c r="G118" s="5"/>
      <c r="H118" s="10"/>
      <c r="I118" s="51"/>
      <c r="J118" s="42"/>
      <c r="K118" s="42"/>
      <c r="L118" s="42"/>
      <c r="M118" s="48"/>
    </row>
    <row r="119" spans="1:70">
      <c r="A119" s="236"/>
      <c r="B119" s="237"/>
      <c r="C119" s="237"/>
      <c r="D119" s="237"/>
      <c r="E119" s="237"/>
      <c r="F119" s="237"/>
      <c r="G119" s="241"/>
      <c r="H119" s="242"/>
      <c r="I119" s="114"/>
      <c r="J119" s="110"/>
      <c r="K119" s="110"/>
      <c r="L119" s="110"/>
      <c r="M119" s="239"/>
    </row>
    <row r="120" spans="1:70">
      <c r="A120" s="236"/>
      <c r="B120" s="237"/>
      <c r="C120" s="237"/>
      <c r="D120" s="237"/>
      <c r="E120" s="237"/>
      <c r="F120" s="237"/>
      <c r="G120" s="241"/>
      <c r="H120" s="242"/>
      <c r="I120" s="109"/>
      <c r="J120" s="128"/>
      <c r="K120" s="128"/>
      <c r="L120" s="128"/>
      <c r="M120" s="239"/>
    </row>
    <row r="121" spans="1:70" s="36" customFormat="1">
      <c r="A121" s="359" t="s">
        <v>72</v>
      </c>
      <c r="B121" s="360"/>
      <c r="C121" s="360"/>
      <c r="D121" s="360"/>
      <c r="E121" s="360"/>
      <c r="F121" s="360"/>
      <c r="G121" s="34" t="s">
        <v>73</v>
      </c>
      <c r="H121" s="35" t="s">
        <v>74</v>
      </c>
      <c r="I121" s="52"/>
      <c r="J121" s="43">
        <f>J122+J127+J130</f>
        <v>652891.62</v>
      </c>
      <c r="K121" s="43">
        <f>K122+K127+K130</f>
        <v>653539</v>
      </c>
      <c r="L121" s="43">
        <f>L122+L127+L130</f>
        <v>653539</v>
      </c>
      <c r="M121" s="53" t="s">
        <v>21</v>
      </c>
      <c r="N121" s="81"/>
      <c r="O121" s="81"/>
      <c r="P121" s="81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</row>
    <row r="122" spans="1:70" s="71" customFormat="1">
      <c r="A122" s="361" t="s">
        <v>75</v>
      </c>
      <c r="B122" s="362"/>
      <c r="C122" s="362"/>
      <c r="D122" s="362"/>
      <c r="E122" s="362"/>
      <c r="F122" s="362"/>
      <c r="G122" s="72" t="s">
        <v>76</v>
      </c>
      <c r="H122" s="73" t="s">
        <v>77</v>
      </c>
      <c r="I122" s="74"/>
      <c r="J122" s="75">
        <f>J123</f>
        <v>652739</v>
      </c>
      <c r="K122" s="75">
        <f t="shared" ref="K122:L122" si="25">K123</f>
        <v>652739</v>
      </c>
      <c r="L122" s="75">
        <f t="shared" si="25"/>
        <v>652739</v>
      </c>
      <c r="M122" s="76" t="s">
        <v>21</v>
      </c>
      <c r="N122" s="81"/>
      <c r="O122" s="81"/>
      <c r="P122" s="81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</row>
    <row r="123" spans="1:70">
      <c r="A123" s="337"/>
      <c r="B123" s="338"/>
      <c r="C123" s="338"/>
      <c r="D123" s="338"/>
      <c r="E123" s="338"/>
      <c r="F123" s="339"/>
      <c r="G123" s="3"/>
      <c r="H123" s="8"/>
      <c r="I123" s="114" t="s">
        <v>240</v>
      </c>
      <c r="J123" s="110">
        <f>J125+J124</f>
        <v>652739</v>
      </c>
      <c r="K123" s="110">
        <f t="shared" ref="K123:L123" si="26">K125+K124</f>
        <v>652739</v>
      </c>
      <c r="L123" s="110">
        <f t="shared" si="26"/>
        <v>652739</v>
      </c>
      <c r="M123" s="48"/>
    </row>
    <row r="124" spans="1:70">
      <c r="A124" s="337"/>
      <c r="B124" s="338"/>
      <c r="C124" s="338"/>
      <c r="D124" s="338"/>
      <c r="E124" s="338"/>
      <c r="F124" s="339"/>
      <c r="G124" s="3"/>
      <c r="H124" s="8"/>
      <c r="I124" s="218" t="s">
        <v>263</v>
      </c>
      <c r="J124" s="128">
        <v>652739</v>
      </c>
      <c r="K124" s="128">
        <v>652739</v>
      </c>
      <c r="L124" s="128">
        <v>652739</v>
      </c>
      <c r="M124" s="48"/>
    </row>
    <row r="125" spans="1:70">
      <c r="A125" s="102"/>
      <c r="B125" s="103"/>
      <c r="C125" s="103"/>
      <c r="D125" s="103"/>
      <c r="E125" s="103"/>
      <c r="F125" s="104"/>
      <c r="G125" s="3"/>
      <c r="H125" s="8"/>
      <c r="I125" s="109" t="s">
        <v>269</v>
      </c>
      <c r="J125" s="128"/>
      <c r="K125" s="128"/>
      <c r="L125" s="128"/>
      <c r="M125" s="106"/>
    </row>
    <row r="126" spans="1:70">
      <c r="A126" s="337"/>
      <c r="B126" s="338"/>
      <c r="C126" s="338"/>
      <c r="D126" s="338"/>
      <c r="E126" s="338"/>
      <c r="F126" s="339"/>
      <c r="G126" s="3"/>
      <c r="H126" s="8"/>
      <c r="I126" s="47"/>
      <c r="J126" s="42"/>
      <c r="K126" s="105"/>
      <c r="L126" s="105"/>
      <c r="M126" s="48"/>
    </row>
    <row r="127" spans="1:70" s="71" customFormat="1" ht="25.5" customHeight="1">
      <c r="A127" s="361" t="s">
        <v>78</v>
      </c>
      <c r="B127" s="362"/>
      <c r="C127" s="362"/>
      <c r="D127" s="362"/>
      <c r="E127" s="362"/>
      <c r="F127" s="362"/>
      <c r="G127" s="72" t="s">
        <v>79</v>
      </c>
      <c r="H127" s="73" t="s">
        <v>80</v>
      </c>
      <c r="I127" s="74"/>
      <c r="J127" s="75">
        <f>J128</f>
        <v>0</v>
      </c>
      <c r="K127" s="75">
        <f t="shared" ref="K127:L127" si="27">K128</f>
        <v>800</v>
      </c>
      <c r="L127" s="75">
        <f t="shared" si="27"/>
        <v>800</v>
      </c>
      <c r="M127" s="76" t="s">
        <v>21</v>
      </c>
      <c r="N127" s="81"/>
      <c r="O127" s="81"/>
      <c r="P127" s="81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</row>
    <row r="128" spans="1:70">
      <c r="A128" s="337"/>
      <c r="B128" s="338"/>
      <c r="C128" s="338"/>
      <c r="D128" s="338"/>
      <c r="E128" s="338"/>
      <c r="F128" s="339"/>
      <c r="G128" s="3"/>
      <c r="H128" s="226"/>
      <c r="I128" s="114" t="s">
        <v>240</v>
      </c>
      <c r="J128" s="110">
        <f>J129</f>
        <v>0</v>
      </c>
      <c r="K128" s="110">
        <f t="shared" ref="K128:L128" si="28">K130+K129</f>
        <v>800</v>
      </c>
      <c r="L128" s="110">
        <f t="shared" si="28"/>
        <v>800</v>
      </c>
      <c r="M128" s="48"/>
    </row>
    <row r="129" spans="1:70">
      <c r="A129" s="224"/>
      <c r="B129" s="225"/>
      <c r="C129" s="225"/>
      <c r="D129" s="225"/>
      <c r="E129" s="225"/>
      <c r="F129" s="225"/>
      <c r="G129" s="3"/>
      <c r="H129" s="8"/>
      <c r="I129" s="218" t="s">
        <v>263</v>
      </c>
      <c r="J129" s="128"/>
      <c r="K129" s="128">
        <v>800</v>
      </c>
      <c r="L129" s="128">
        <v>800</v>
      </c>
      <c r="M129" s="223"/>
    </row>
    <row r="130" spans="1:70" s="71" customFormat="1" ht="21.75" customHeight="1">
      <c r="A130" s="361" t="s">
        <v>81</v>
      </c>
      <c r="B130" s="362"/>
      <c r="C130" s="362"/>
      <c r="D130" s="362"/>
      <c r="E130" s="362"/>
      <c r="F130" s="362"/>
      <c r="G130" s="72" t="s">
        <v>82</v>
      </c>
      <c r="H130" s="73" t="s">
        <v>83</v>
      </c>
      <c r="I130" s="74"/>
      <c r="J130" s="75">
        <f>J131</f>
        <v>152.62</v>
      </c>
      <c r="K130" s="75">
        <f t="shared" ref="K130:L130" si="29">K131</f>
        <v>0</v>
      </c>
      <c r="L130" s="75">
        <f t="shared" si="29"/>
        <v>0</v>
      </c>
      <c r="M130" s="76" t="s">
        <v>21</v>
      </c>
      <c r="N130" s="81"/>
      <c r="O130" s="81"/>
      <c r="P130" s="81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</row>
    <row r="131" spans="1:70">
      <c r="A131" s="337"/>
      <c r="B131" s="338"/>
      <c r="C131" s="338"/>
      <c r="D131" s="338"/>
      <c r="E131" s="338"/>
      <c r="F131" s="339"/>
      <c r="G131" s="3"/>
      <c r="H131" s="8"/>
      <c r="I131" s="281">
        <v>293</v>
      </c>
      <c r="J131" s="42">
        <f>J132</f>
        <v>152.62</v>
      </c>
      <c r="K131" s="42"/>
      <c r="L131" s="42"/>
      <c r="M131" s="48"/>
    </row>
    <row r="132" spans="1:70">
      <c r="A132" s="276"/>
      <c r="B132" s="277"/>
      <c r="C132" s="277"/>
      <c r="D132" s="277"/>
      <c r="E132" s="277"/>
      <c r="F132" s="277"/>
      <c r="G132" s="3"/>
      <c r="H132" s="8"/>
      <c r="I132" s="280" t="s">
        <v>193</v>
      </c>
      <c r="J132" s="279">
        <v>152.62</v>
      </c>
      <c r="K132" s="279"/>
      <c r="L132" s="279"/>
      <c r="M132" s="278"/>
    </row>
    <row r="133" spans="1:70" s="36" customFormat="1">
      <c r="A133" s="359" t="s">
        <v>84</v>
      </c>
      <c r="B133" s="360"/>
      <c r="C133" s="360"/>
      <c r="D133" s="360"/>
      <c r="E133" s="360"/>
      <c r="F133" s="360"/>
      <c r="G133" s="34" t="s">
        <v>85</v>
      </c>
      <c r="H133" s="35" t="s">
        <v>21</v>
      </c>
      <c r="I133" s="52"/>
      <c r="J133" s="43">
        <f>J134</f>
        <v>0</v>
      </c>
      <c r="K133" s="43">
        <f t="shared" ref="K133:L133" si="30">K134</f>
        <v>0</v>
      </c>
      <c r="L133" s="43">
        <f t="shared" si="30"/>
        <v>0</v>
      </c>
      <c r="M133" s="53" t="s">
        <v>21</v>
      </c>
      <c r="N133" s="81"/>
      <c r="O133" s="81"/>
      <c r="P133" s="81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</row>
    <row r="134" spans="1:70" ht="40.5" customHeight="1">
      <c r="A134" s="335" t="s">
        <v>86</v>
      </c>
      <c r="B134" s="336"/>
      <c r="C134" s="336"/>
      <c r="D134" s="336"/>
      <c r="E134" s="336"/>
      <c r="F134" s="336"/>
      <c r="G134" s="3" t="s">
        <v>87</v>
      </c>
      <c r="H134" s="8" t="s">
        <v>88</v>
      </c>
      <c r="I134" s="51"/>
      <c r="J134" s="42"/>
      <c r="K134" s="42"/>
      <c r="L134" s="42"/>
      <c r="M134" s="48" t="s">
        <v>21</v>
      </c>
    </row>
    <row r="135" spans="1:70" s="36" customFormat="1">
      <c r="A135" s="359" t="s">
        <v>89</v>
      </c>
      <c r="B135" s="360"/>
      <c r="C135" s="360"/>
      <c r="D135" s="360"/>
      <c r="E135" s="360"/>
      <c r="F135" s="360"/>
      <c r="G135" s="34" t="s">
        <v>90</v>
      </c>
      <c r="H135" s="35" t="s">
        <v>21</v>
      </c>
      <c r="I135" s="52"/>
      <c r="J135" s="43">
        <f>J136+J138+J140+J150</f>
        <v>11469911.66</v>
      </c>
      <c r="K135" s="43">
        <f>K136+K138+K140+K150</f>
        <v>8878301.4499999993</v>
      </c>
      <c r="L135" s="43">
        <f>L136+L138+L140+L150</f>
        <v>8981248.4499999993</v>
      </c>
      <c r="M135" s="53"/>
      <c r="N135" s="81"/>
      <c r="O135" s="81"/>
      <c r="P135" s="81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</row>
    <row r="136" spans="1:70" s="71" customFormat="1">
      <c r="A136" s="361" t="s">
        <v>91</v>
      </c>
      <c r="B136" s="362"/>
      <c r="C136" s="362"/>
      <c r="D136" s="362"/>
      <c r="E136" s="362"/>
      <c r="F136" s="362"/>
      <c r="G136" s="72" t="s">
        <v>92</v>
      </c>
      <c r="H136" s="73" t="s">
        <v>93</v>
      </c>
      <c r="I136" s="74"/>
      <c r="J136" s="75">
        <f>J137</f>
        <v>0</v>
      </c>
      <c r="K136" s="75">
        <f t="shared" ref="K136:L136" si="31">K137</f>
        <v>0</v>
      </c>
      <c r="L136" s="75">
        <f t="shared" si="31"/>
        <v>0</v>
      </c>
      <c r="M136" s="76"/>
      <c r="N136" s="81"/>
      <c r="O136" s="81"/>
      <c r="P136" s="81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</row>
    <row r="137" spans="1:70">
      <c r="A137" s="337"/>
      <c r="B137" s="338"/>
      <c r="C137" s="338"/>
      <c r="D137" s="338"/>
      <c r="E137" s="338"/>
      <c r="F137" s="339"/>
      <c r="G137" s="3"/>
      <c r="H137" s="8"/>
      <c r="I137" s="51"/>
      <c r="J137" s="42"/>
      <c r="K137" s="42"/>
      <c r="L137" s="42"/>
      <c r="M137" s="48"/>
    </row>
    <row r="138" spans="1:70" s="71" customFormat="1" ht="28.5" customHeight="1">
      <c r="A138" s="382" t="s">
        <v>94</v>
      </c>
      <c r="B138" s="407"/>
      <c r="C138" s="407"/>
      <c r="D138" s="407"/>
      <c r="E138" s="407"/>
      <c r="F138" s="408"/>
      <c r="G138" s="246" t="s">
        <v>95</v>
      </c>
      <c r="H138" s="247" t="s">
        <v>96</v>
      </c>
      <c r="I138" s="248"/>
      <c r="J138" s="249">
        <f>J139</f>
        <v>0</v>
      </c>
      <c r="K138" s="249">
        <f t="shared" ref="K138:L138" si="32">K139</f>
        <v>0</v>
      </c>
      <c r="L138" s="249">
        <f t="shared" si="32"/>
        <v>0</v>
      </c>
      <c r="M138" s="250"/>
      <c r="N138" s="275" t="s">
        <v>288</v>
      </c>
      <c r="O138" s="275"/>
      <c r="P138" s="81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</row>
    <row r="139" spans="1:70" ht="15.75" customHeight="1">
      <c r="A139" s="384"/>
      <c r="B139" s="385"/>
      <c r="C139" s="385"/>
      <c r="D139" s="385"/>
      <c r="E139" s="385"/>
      <c r="F139" s="386"/>
      <c r="G139" s="251"/>
      <c r="H139" s="252"/>
      <c r="I139" s="248"/>
      <c r="J139" s="249"/>
      <c r="K139" s="249"/>
      <c r="L139" s="249"/>
      <c r="M139" s="250"/>
    </row>
    <row r="140" spans="1:70" s="71" customFormat="1" ht="24" customHeight="1">
      <c r="A140" s="361" t="s">
        <v>97</v>
      </c>
      <c r="B140" s="362"/>
      <c r="C140" s="362"/>
      <c r="D140" s="362"/>
      <c r="E140" s="362"/>
      <c r="F140" s="362"/>
      <c r="G140" s="79" t="s">
        <v>98</v>
      </c>
      <c r="H140" s="80" t="s">
        <v>99</v>
      </c>
      <c r="I140" s="74"/>
      <c r="J140" s="75">
        <f>J141</f>
        <v>2290318.14</v>
      </c>
      <c r="K140" s="75">
        <f t="shared" ref="K140:L140" si="33">K141</f>
        <v>0</v>
      </c>
      <c r="L140" s="75">
        <f t="shared" si="33"/>
        <v>0</v>
      </c>
      <c r="M140" s="76"/>
      <c r="N140" s="81"/>
      <c r="O140" s="81"/>
      <c r="P140" s="81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</row>
    <row r="141" spans="1:70">
      <c r="A141" s="337"/>
      <c r="B141" s="338"/>
      <c r="C141" s="338"/>
      <c r="D141" s="338"/>
      <c r="E141" s="338"/>
      <c r="F141" s="339"/>
      <c r="G141" s="6"/>
      <c r="H141" s="11"/>
      <c r="I141" s="114" t="s">
        <v>209</v>
      </c>
      <c r="J141" s="110">
        <f>J142</f>
        <v>2290318.14</v>
      </c>
      <c r="K141" s="110">
        <f t="shared" ref="K141:L141" si="34">K142</f>
        <v>0</v>
      </c>
      <c r="L141" s="110">
        <f t="shared" si="34"/>
        <v>0</v>
      </c>
      <c r="M141" s="48"/>
    </row>
    <row r="142" spans="1:70">
      <c r="A142" s="337"/>
      <c r="B142" s="338"/>
      <c r="C142" s="338"/>
      <c r="D142" s="338"/>
      <c r="E142" s="338"/>
      <c r="F142" s="339"/>
      <c r="G142" s="6"/>
      <c r="H142" s="11"/>
      <c r="I142" s="114">
        <v>1211121130</v>
      </c>
      <c r="J142" s="42">
        <v>2290318.14</v>
      </c>
      <c r="K142" s="42"/>
      <c r="L142" s="42"/>
      <c r="M142" s="48"/>
    </row>
    <row r="143" spans="1:70">
      <c r="A143" s="337"/>
      <c r="B143" s="338"/>
      <c r="C143" s="338"/>
      <c r="D143" s="338"/>
      <c r="E143" s="338"/>
      <c r="F143" s="339"/>
      <c r="G143" s="6"/>
      <c r="H143" s="11"/>
      <c r="I143" s="47"/>
      <c r="J143" s="42"/>
      <c r="K143" s="42"/>
      <c r="L143" s="42"/>
      <c r="M143" s="48"/>
    </row>
    <row r="144" spans="1:70">
      <c r="A144" s="337"/>
      <c r="B144" s="338"/>
      <c r="C144" s="338"/>
      <c r="D144" s="338"/>
      <c r="E144" s="338"/>
      <c r="F144" s="339"/>
      <c r="G144" s="6"/>
      <c r="H144" s="11"/>
      <c r="I144" s="47"/>
      <c r="J144" s="42"/>
      <c r="K144" s="42"/>
      <c r="L144" s="42"/>
      <c r="M144" s="48"/>
    </row>
    <row r="145" spans="1:70">
      <c r="A145" s="337"/>
      <c r="B145" s="338"/>
      <c r="C145" s="338"/>
      <c r="D145" s="338"/>
      <c r="E145" s="338"/>
      <c r="F145" s="339"/>
      <c r="G145" s="6"/>
      <c r="H145" s="11"/>
      <c r="I145" s="47"/>
      <c r="J145" s="42"/>
      <c r="K145" s="42"/>
      <c r="L145" s="42"/>
      <c r="M145" s="48"/>
    </row>
    <row r="146" spans="1:70">
      <c r="A146" s="337"/>
      <c r="B146" s="338"/>
      <c r="C146" s="338"/>
      <c r="D146" s="338"/>
      <c r="E146" s="338"/>
      <c r="F146" s="339"/>
      <c r="G146" s="6"/>
      <c r="H146" s="11"/>
      <c r="I146" s="47"/>
      <c r="J146" s="42"/>
      <c r="K146" s="42"/>
      <c r="L146" s="42"/>
      <c r="M146" s="4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</row>
    <row r="147" spans="1:70">
      <c r="A147" s="337"/>
      <c r="B147" s="338"/>
      <c r="C147" s="338"/>
      <c r="D147" s="338"/>
      <c r="E147" s="338"/>
      <c r="F147" s="339"/>
      <c r="G147" s="6"/>
      <c r="H147" s="11"/>
      <c r="I147" s="47"/>
      <c r="J147" s="42"/>
      <c r="K147" s="42"/>
      <c r="L147" s="42"/>
      <c r="M147" s="4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</row>
    <row r="148" spans="1:70">
      <c r="A148" s="337"/>
      <c r="B148" s="338"/>
      <c r="C148" s="338"/>
      <c r="D148" s="338"/>
      <c r="E148" s="338"/>
      <c r="F148" s="339"/>
      <c r="G148" s="6"/>
      <c r="H148" s="11"/>
      <c r="I148" s="47"/>
      <c r="J148" s="42"/>
      <c r="K148" s="42"/>
      <c r="L148" s="42"/>
      <c r="M148" s="4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</row>
    <row r="149" spans="1:70">
      <c r="A149" s="337"/>
      <c r="B149" s="338"/>
      <c r="C149" s="338"/>
      <c r="D149" s="338"/>
      <c r="E149" s="338"/>
      <c r="F149" s="339"/>
      <c r="G149" s="6"/>
      <c r="H149" s="11"/>
      <c r="I149" s="47"/>
      <c r="J149" s="42"/>
      <c r="K149" s="42"/>
      <c r="L149" s="42"/>
      <c r="M149" s="4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</row>
    <row r="150" spans="1:70" s="71" customFormat="1">
      <c r="A150" s="378" t="s">
        <v>100</v>
      </c>
      <c r="B150" s="379"/>
      <c r="C150" s="379"/>
      <c r="D150" s="379"/>
      <c r="E150" s="379"/>
      <c r="F150" s="379"/>
      <c r="G150" s="79" t="s">
        <v>101</v>
      </c>
      <c r="H150" s="80" t="s">
        <v>102</v>
      </c>
      <c r="I150" s="74"/>
      <c r="J150" s="75">
        <f>J151+J169+J173+J191+J209+J230+J249+J253+J271+J289+J227+J265</f>
        <v>9179593.5199999996</v>
      </c>
      <c r="K150" s="75">
        <f t="shared" ref="K150:L150" si="35">K151+K169+K173+K191+K209+K230+K249+K253+K271+K289</f>
        <v>8878301.4499999993</v>
      </c>
      <c r="L150" s="75">
        <f t="shared" si="35"/>
        <v>8981248.4499999993</v>
      </c>
      <c r="M150" s="76"/>
      <c r="N150" s="81"/>
      <c r="O150" s="81"/>
      <c r="P150" s="81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</row>
    <row r="151" spans="1:70">
      <c r="A151" s="380" t="s">
        <v>103</v>
      </c>
      <c r="B151" s="381"/>
      <c r="C151" s="381"/>
      <c r="D151" s="381"/>
      <c r="E151" s="381"/>
      <c r="F151" s="381"/>
      <c r="G151" s="5"/>
      <c r="H151" s="10"/>
      <c r="I151" s="114" t="s">
        <v>206</v>
      </c>
      <c r="J151" s="129">
        <f>SUM(J152:J162)</f>
        <v>31599</v>
      </c>
      <c r="K151" s="129">
        <f t="shared" ref="K151" si="36">SUM(K152:K162)</f>
        <v>31599</v>
      </c>
      <c r="L151" s="129">
        <f t="shared" ref="L151" si="37">SUM(L152:L162)</f>
        <v>31599</v>
      </c>
      <c r="M151" s="4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</row>
    <row r="152" spans="1:70">
      <c r="A152" s="389"/>
      <c r="B152" s="390"/>
      <c r="C152" s="390"/>
      <c r="D152" s="390"/>
      <c r="E152" s="390"/>
      <c r="F152" s="391"/>
      <c r="G152" s="90"/>
      <c r="H152" s="91"/>
      <c r="I152" s="109" t="s">
        <v>193</v>
      </c>
      <c r="J152" s="92">
        <v>10804</v>
      </c>
      <c r="K152" s="222">
        <v>10804</v>
      </c>
      <c r="L152" s="222">
        <v>10804</v>
      </c>
      <c r="M152" s="87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</row>
    <row r="153" spans="1:70">
      <c r="A153" s="205"/>
      <c r="B153" s="206"/>
      <c r="C153" s="206"/>
      <c r="D153" s="206"/>
      <c r="E153" s="206"/>
      <c r="F153" s="207"/>
      <c r="G153" s="208"/>
      <c r="H153" s="209"/>
      <c r="I153" s="109" t="s">
        <v>260</v>
      </c>
      <c r="J153" s="204"/>
      <c r="K153" s="204"/>
      <c r="L153" s="204"/>
      <c r="M153" s="203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</row>
    <row r="154" spans="1:70">
      <c r="A154" s="389"/>
      <c r="B154" s="390"/>
      <c r="C154" s="390"/>
      <c r="D154" s="390"/>
      <c r="E154" s="390"/>
      <c r="F154" s="391"/>
      <c r="G154" s="90"/>
      <c r="H154" s="91"/>
      <c r="I154" s="218" t="s">
        <v>263</v>
      </c>
      <c r="J154" s="127">
        <v>20795</v>
      </c>
      <c r="K154" s="222">
        <v>20795</v>
      </c>
      <c r="L154" s="222">
        <v>20795</v>
      </c>
      <c r="M154" s="87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</row>
    <row r="155" spans="1:70">
      <c r="A155" s="389"/>
      <c r="B155" s="390"/>
      <c r="C155" s="390"/>
      <c r="D155" s="390"/>
      <c r="E155" s="390"/>
      <c r="F155" s="391"/>
      <c r="G155" s="90"/>
      <c r="H155" s="91"/>
      <c r="I155" s="109" t="s">
        <v>195</v>
      </c>
      <c r="J155" s="92"/>
      <c r="K155" s="92"/>
      <c r="L155" s="92"/>
      <c r="M155" s="87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</row>
    <row r="156" spans="1:70">
      <c r="A156" s="389"/>
      <c r="B156" s="390"/>
      <c r="C156" s="390"/>
      <c r="D156" s="390"/>
      <c r="E156" s="390"/>
      <c r="F156" s="391"/>
      <c r="G156" s="90"/>
      <c r="H156" s="91"/>
      <c r="I156" s="109" t="s">
        <v>236</v>
      </c>
      <c r="J156" s="92"/>
      <c r="K156" s="92"/>
      <c r="L156" s="92"/>
      <c r="M156" s="87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</row>
    <row r="157" spans="1:70">
      <c r="A157" s="389"/>
      <c r="B157" s="390"/>
      <c r="C157" s="390"/>
      <c r="D157" s="390"/>
      <c r="E157" s="390"/>
      <c r="F157" s="391"/>
      <c r="G157" s="90"/>
      <c r="H157" s="91"/>
      <c r="I157" s="109" t="s">
        <v>237</v>
      </c>
      <c r="J157" s="92"/>
      <c r="K157" s="92"/>
      <c r="L157" s="92"/>
      <c r="M157" s="87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</row>
    <row r="158" spans="1:70">
      <c r="A158" s="389"/>
      <c r="B158" s="390"/>
      <c r="C158" s="390"/>
      <c r="D158" s="390"/>
      <c r="E158" s="390"/>
      <c r="F158" s="391"/>
      <c r="G158" s="90"/>
      <c r="H158" s="91"/>
      <c r="I158" s="109" t="s">
        <v>198</v>
      </c>
      <c r="J158" s="92"/>
      <c r="K158" s="92"/>
      <c r="L158" s="92"/>
      <c r="M158" s="87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</row>
    <row r="159" spans="1:70">
      <c r="A159" s="389"/>
      <c r="B159" s="390"/>
      <c r="C159" s="390"/>
      <c r="D159" s="390"/>
      <c r="E159" s="390"/>
      <c r="F159" s="391"/>
      <c r="G159" s="90"/>
      <c r="H159" s="91"/>
      <c r="I159" s="109" t="s">
        <v>235</v>
      </c>
      <c r="J159" s="127"/>
      <c r="K159" s="127"/>
      <c r="L159" s="127"/>
      <c r="M159" s="87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</row>
    <row r="160" spans="1:70">
      <c r="A160" s="389"/>
      <c r="B160" s="390"/>
      <c r="C160" s="390"/>
      <c r="D160" s="390"/>
      <c r="E160" s="390"/>
      <c r="F160" s="391"/>
      <c r="G160" s="90"/>
      <c r="H160" s="91"/>
      <c r="I160" s="109" t="s">
        <v>238</v>
      </c>
      <c r="J160" s="92"/>
      <c r="K160" s="92"/>
      <c r="L160" s="92"/>
      <c r="M160" s="87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</row>
    <row r="161" spans="1:70">
      <c r="A161" s="389"/>
      <c r="B161" s="390"/>
      <c r="C161" s="390"/>
      <c r="D161" s="390"/>
      <c r="E161" s="390"/>
      <c r="F161" s="391"/>
      <c r="G161" s="90"/>
      <c r="H161" s="91"/>
      <c r="I161" s="109" t="s">
        <v>239</v>
      </c>
      <c r="J161" s="92"/>
      <c r="K161" s="92"/>
      <c r="L161" s="92"/>
      <c r="M161" s="87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</row>
    <row r="162" spans="1:70">
      <c r="A162" s="389"/>
      <c r="B162" s="390"/>
      <c r="C162" s="390"/>
      <c r="D162" s="390"/>
      <c r="E162" s="390"/>
      <c r="F162" s="391"/>
      <c r="G162" s="5"/>
      <c r="H162" s="10"/>
      <c r="I162" s="109" t="s">
        <v>269</v>
      </c>
      <c r="J162" s="110"/>
      <c r="K162" s="110"/>
      <c r="L162" s="110"/>
      <c r="M162" s="4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</row>
    <row r="163" spans="1:70">
      <c r="A163" s="205"/>
      <c r="B163" s="206"/>
      <c r="C163" s="206"/>
      <c r="D163" s="206"/>
      <c r="E163" s="206"/>
      <c r="F163" s="207"/>
      <c r="G163" s="208"/>
      <c r="H163" s="209"/>
      <c r="I163" s="109"/>
      <c r="J163" s="110"/>
      <c r="K163" s="110"/>
      <c r="L163" s="110"/>
      <c r="M163" s="203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</row>
    <row r="164" spans="1:70">
      <c r="A164" s="205"/>
      <c r="B164" s="206"/>
      <c r="C164" s="206"/>
      <c r="D164" s="206"/>
      <c r="E164" s="206"/>
      <c r="F164" s="207"/>
      <c r="G164" s="208"/>
      <c r="H164" s="209"/>
      <c r="I164" s="109"/>
      <c r="J164" s="110"/>
      <c r="K164" s="110"/>
      <c r="L164" s="110"/>
      <c r="M164" s="203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</row>
    <row r="165" spans="1:70">
      <c r="A165" s="205"/>
      <c r="B165" s="206"/>
      <c r="C165" s="206"/>
      <c r="D165" s="206"/>
      <c r="E165" s="206"/>
      <c r="F165" s="207"/>
      <c r="G165" s="208"/>
      <c r="H165" s="209"/>
      <c r="I165" s="109"/>
      <c r="J165" s="110"/>
      <c r="K165" s="110"/>
      <c r="L165" s="110"/>
      <c r="M165" s="203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</row>
    <row r="166" spans="1:70">
      <c r="A166" s="205"/>
      <c r="B166" s="206"/>
      <c r="C166" s="206"/>
      <c r="D166" s="206"/>
      <c r="E166" s="206"/>
      <c r="F166" s="207"/>
      <c r="G166" s="208"/>
      <c r="H166" s="209"/>
      <c r="I166" s="109"/>
      <c r="J166" s="110"/>
      <c r="K166" s="110"/>
      <c r="L166" s="110"/>
      <c r="M166" s="203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</row>
    <row r="167" spans="1:70">
      <c r="A167" s="205"/>
      <c r="B167" s="206"/>
      <c r="C167" s="206"/>
      <c r="D167" s="206"/>
      <c r="E167" s="206"/>
      <c r="F167" s="207"/>
      <c r="G167" s="208"/>
      <c r="H167" s="209"/>
      <c r="I167" s="109"/>
      <c r="J167" s="110"/>
      <c r="K167" s="110"/>
      <c r="L167" s="110"/>
      <c r="M167" s="203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</row>
    <row r="168" spans="1:70">
      <c r="A168" s="121"/>
      <c r="B168" s="122"/>
      <c r="C168" s="122"/>
      <c r="D168" s="122"/>
      <c r="E168" s="122"/>
      <c r="F168" s="123"/>
      <c r="G168" s="125"/>
      <c r="H168" s="126"/>
      <c r="I168" s="109"/>
      <c r="J168" s="110"/>
      <c r="K168" s="110"/>
      <c r="L168" s="110"/>
      <c r="M168" s="124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</row>
    <row r="169" spans="1:70">
      <c r="A169" s="121"/>
      <c r="B169" s="122"/>
      <c r="C169" s="122"/>
      <c r="D169" s="122"/>
      <c r="E169" s="122"/>
      <c r="F169" s="123"/>
      <c r="G169" s="125"/>
      <c r="H169" s="126"/>
      <c r="I169" s="114" t="s">
        <v>207</v>
      </c>
      <c r="J169" s="110">
        <f>J170</f>
        <v>0</v>
      </c>
      <c r="K169" s="110">
        <f t="shared" ref="K169:L169" si="38">K170</f>
        <v>0</v>
      </c>
      <c r="L169" s="110">
        <f t="shared" si="38"/>
        <v>0</v>
      </c>
      <c r="M169" s="124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</row>
    <row r="170" spans="1:70">
      <c r="A170" s="121"/>
      <c r="B170" s="122"/>
      <c r="C170" s="122"/>
      <c r="D170" s="122"/>
      <c r="E170" s="122"/>
      <c r="F170" s="123"/>
      <c r="G170" s="125"/>
      <c r="H170" s="126"/>
      <c r="I170" s="109" t="s">
        <v>238</v>
      </c>
      <c r="J170" s="110"/>
      <c r="K170" s="110"/>
      <c r="L170" s="110"/>
      <c r="M170" s="124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</row>
    <row r="171" spans="1:70">
      <c r="A171" s="121"/>
      <c r="B171" s="122"/>
      <c r="C171" s="122"/>
      <c r="D171" s="122"/>
      <c r="E171" s="122"/>
      <c r="F171" s="123"/>
      <c r="G171" s="125"/>
      <c r="H171" s="126"/>
      <c r="I171" s="109"/>
      <c r="J171" s="110"/>
      <c r="K171" s="110"/>
      <c r="L171" s="110"/>
      <c r="M171" s="124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</row>
    <row r="172" spans="1:70">
      <c r="A172" s="389"/>
      <c r="B172" s="390"/>
      <c r="C172" s="390"/>
      <c r="D172" s="390"/>
      <c r="E172" s="390"/>
      <c r="F172" s="391"/>
      <c r="G172" s="90"/>
      <c r="H172" s="91"/>
      <c r="I172" s="47"/>
      <c r="J172" s="92"/>
      <c r="K172" s="105"/>
      <c r="L172" s="105"/>
      <c r="M172" s="87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</row>
    <row r="173" spans="1:70">
      <c r="A173" s="389"/>
      <c r="B173" s="390"/>
      <c r="C173" s="390"/>
      <c r="D173" s="390"/>
      <c r="E173" s="390"/>
      <c r="F173" s="391"/>
      <c r="G173" s="90"/>
      <c r="H173" s="91"/>
      <c r="I173" s="114" t="s">
        <v>208</v>
      </c>
      <c r="J173" s="129">
        <f>SUM(J174:J184)</f>
        <v>1441655.85</v>
      </c>
      <c r="K173" s="129">
        <f t="shared" ref="K173" si="39">SUM(K174:K184)</f>
        <v>1675854</v>
      </c>
      <c r="L173" s="129">
        <f t="shared" ref="L173" si="40">SUM(L174:L184)</f>
        <v>1778801</v>
      </c>
      <c r="M173" s="87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</row>
    <row r="174" spans="1:70">
      <c r="A174" s="389"/>
      <c r="B174" s="390"/>
      <c r="C174" s="390"/>
      <c r="D174" s="390"/>
      <c r="E174" s="390"/>
      <c r="F174" s="391"/>
      <c r="G174" s="90"/>
      <c r="H174" s="91"/>
      <c r="I174" s="109" t="s">
        <v>193</v>
      </c>
      <c r="J174" s="92">
        <v>4882</v>
      </c>
      <c r="K174" s="92">
        <f>J174</f>
        <v>4882</v>
      </c>
      <c r="L174" s="92">
        <f>K174</f>
        <v>4882</v>
      </c>
      <c r="M174" s="87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</row>
    <row r="175" spans="1:70">
      <c r="A175" s="205"/>
      <c r="B175" s="206"/>
      <c r="C175" s="206"/>
      <c r="D175" s="206"/>
      <c r="E175" s="206"/>
      <c r="F175" s="207"/>
      <c r="G175" s="208"/>
      <c r="H175" s="209"/>
      <c r="I175" s="109" t="s">
        <v>260</v>
      </c>
      <c r="J175" s="204"/>
      <c r="K175" s="204"/>
      <c r="L175" s="204"/>
      <c r="M175" s="203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</row>
    <row r="176" spans="1:70">
      <c r="A176" s="389"/>
      <c r="B176" s="390"/>
      <c r="C176" s="390"/>
      <c r="D176" s="390"/>
      <c r="E176" s="390"/>
      <c r="F176" s="391"/>
      <c r="G176" s="90"/>
      <c r="H176" s="91"/>
      <c r="I176" s="218" t="s">
        <v>263</v>
      </c>
      <c r="J176" s="127">
        <v>1436773.85</v>
      </c>
      <c r="K176" s="127">
        <v>1670972</v>
      </c>
      <c r="L176" s="127">
        <v>1773919</v>
      </c>
      <c r="M176" s="87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</row>
    <row r="177" spans="1:70">
      <c r="A177" s="389"/>
      <c r="B177" s="390"/>
      <c r="C177" s="390"/>
      <c r="D177" s="390"/>
      <c r="E177" s="390"/>
      <c r="F177" s="391"/>
      <c r="G177" s="90"/>
      <c r="H177" s="91"/>
      <c r="I177" s="109" t="s">
        <v>195</v>
      </c>
      <c r="J177" s="92"/>
      <c r="K177" s="92"/>
      <c r="L177" s="105"/>
      <c r="M177" s="87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</row>
    <row r="178" spans="1:70">
      <c r="A178" s="389"/>
      <c r="B178" s="390"/>
      <c r="C178" s="390"/>
      <c r="D178" s="390"/>
      <c r="E178" s="390"/>
      <c r="F178" s="391"/>
      <c r="G178" s="90"/>
      <c r="H178" s="91"/>
      <c r="I178" s="109" t="s">
        <v>236</v>
      </c>
      <c r="J178" s="92"/>
      <c r="K178" s="92"/>
      <c r="L178" s="92"/>
      <c r="M178" s="87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</row>
    <row r="179" spans="1:70">
      <c r="A179" s="389"/>
      <c r="B179" s="390"/>
      <c r="C179" s="390"/>
      <c r="D179" s="390"/>
      <c r="E179" s="390"/>
      <c r="F179" s="391"/>
      <c r="G179" s="90"/>
      <c r="H179" s="91"/>
      <c r="I179" s="109" t="s">
        <v>237</v>
      </c>
      <c r="J179" s="92"/>
      <c r="K179" s="105"/>
      <c r="L179" s="105"/>
      <c r="M179" s="87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</row>
    <row r="180" spans="1:70" ht="18" customHeight="1">
      <c r="A180" s="389"/>
      <c r="B180" s="390"/>
      <c r="C180" s="390"/>
      <c r="D180" s="390"/>
      <c r="E180" s="390"/>
      <c r="F180" s="391"/>
      <c r="G180" s="90"/>
      <c r="H180" s="91"/>
      <c r="I180" s="109" t="s">
        <v>198</v>
      </c>
      <c r="J180" s="92"/>
      <c r="K180" s="92"/>
      <c r="L180" s="92"/>
      <c r="M180" s="87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</row>
    <row r="181" spans="1:70" ht="18" customHeight="1">
      <c r="A181" s="99"/>
      <c r="B181" s="100"/>
      <c r="C181" s="100"/>
      <c r="D181" s="100"/>
      <c r="E181" s="100"/>
      <c r="F181" s="101"/>
      <c r="G181" s="107"/>
      <c r="H181" s="108"/>
      <c r="I181" s="109" t="s">
        <v>235</v>
      </c>
      <c r="J181" s="105"/>
      <c r="K181" s="105"/>
      <c r="L181" s="105"/>
      <c r="M181" s="106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</row>
    <row r="182" spans="1:70">
      <c r="A182" s="389"/>
      <c r="B182" s="390"/>
      <c r="C182" s="390"/>
      <c r="D182" s="390"/>
      <c r="E182" s="390"/>
      <c r="F182" s="391"/>
      <c r="G182" s="90"/>
      <c r="H182" s="91"/>
      <c r="I182" s="109" t="s">
        <v>238</v>
      </c>
      <c r="J182" s="92"/>
      <c r="K182" s="105"/>
      <c r="L182" s="105"/>
      <c r="M182" s="87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</row>
    <row r="183" spans="1:70">
      <c r="A183" s="389"/>
      <c r="B183" s="390"/>
      <c r="C183" s="390"/>
      <c r="D183" s="390"/>
      <c r="E183" s="390"/>
      <c r="F183" s="391"/>
      <c r="G183" s="5"/>
      <c r="H183" s="10"/>
      <c r="I183" s="109" t="s">
        <v>239</v>
      </c>
      <c r="J183" s="110"/>
      <c r="K183" s="110"/>
      <c r="L183" s="110"/>
      <c r="M183" s="4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</row>
    <row r="184" spans="1:70">
      <c r="A184" s="389"/>
      <c r="B184" s="390"/>
      <c r="C184" s="390"/>
      <c r="D184" s="390"/>
      <c r="E184" s="390"/>
      <c r="F184" s="391"/>
      <c r="G184" s="90"/>
      <c r="H184" s="91"/>
      <c r="I184" s="109" t="s">
        <v>269</v>
      </c>
      <c r="J184" s="92"/>
      <c r="K184" s="105"/>
      <c r="L184" s="105"/>
      <c r="M184" s="87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</row>
    <row r="185" spans="1:70">
      <c r="A185" s="205"/>
      <c r="B185" s="206"/>
      <c r="C185" s="206"/>
      <c r="D185" s="206"/>
      <c r="E185" s="206"/>
      <c r="F185" s="207"/>
      <c r="G185" s="208"/>
      <c r="H185" s="209"/>
      <c r="I185" s="109"/>
      <c r="J185" s="204"/>
      <c r="K185" s="204"/>
      <c r="L185" s="204"/>
      <c r="M185" s="203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</row>
    <row r="186" spans="1:70">
      <c r="A186" s="205"/>
      <c r="B186" s="206"/>
      <c r="C186" s="206"/>
      <c r="D186" s="206"/>
      <c r="E186" s="206"/>
      <c r="F186" s="207"/>
      <c r="G186" s="208"/>
      <c r="H186" s="209"/>
      <c r="I186" s="109"/>
      <c r="J186" s="204"/>
      <c r="K186" s="204"/>
      <c r="L186" s="204"/>
      <c r="M186" s="203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</row>
    <row r="187" spans="1:70">
      <c r="A187" s="205"/>
      <c r="B187" s="206"/>
      <c r="C187" s="206"/>
      <c r="D187" s="206"/>
      <c r="E187" s="206"/>
      <c r="F187" s="207"/>
      <c r="G187" s="208"/>
      <c r="H187" s="209"/>
      <c r="I187" s="109"/>
      <c r="J187" s="204"/>
      <c r="K187" s="204"/>
      <c r="L187" s="204"/>
      <c r="M187" s="203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</row>
    <row r="188" spans="1:70">
      <c r="A188" s="205"/>
      <c r="B188" s="206"/>
      <c r="C188" s="206"/>
      <c r="D188" s="206"/>
      <c r="E188" s="206"/>
      <c r="F188" s="207"/>
      <c r="G188" s="208"/>
      <c r="H188" s="209"/>
      <c r="I188" s="109"/>
      <c r="J188" s="204"/>
      <c r="K188" s="204"/>
      <c r="L188" s="204"/>
      <c r="M188" s="203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</row>
    <row r="189" spans="1:70">
      <c r="A189" s="205"/>
      <c r="B189" s="206"/>
      <c r="C189" s="206"/>
      <c r="D189" s="206"/>
      <c r="E189" s="206"/>
      <c r="F189" s="207"/>
      <c r="G189" s="208"/>
      <c r="H189" s="209"/>
      <c r="I189" s="109"/>
      <c r="J189" s="204"/>
      <c r="K189" s="204"/>
      <c r="L189" s="204"/>
      <c r="M189" s="203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</row>
    <row r="190" spans="1:70">
      <c r="A190" s="389"/>
      <c r="B190" s="390"/>
      <c r="C190" s="390"/>
      <c r="D190" s="390"/>
      <c r="E190" s="390"/>
      <c r="F190" s="391"/>
      <c r="G190" s="90"/>
      <c r="H190" s="91"/>
      <c r="I190" s="47"/>
      <c r="J190" s="92"/>
      <c r="K190" s="105"/>
      <c r="L190" s="105"/>
      <c r="M190" s="87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</row>
    <row r="191" spans="1:70">
      <c r="A191" s="389"/>
      <c r="B191" s="390"/>
      <c r="C191" s="390"/>
      <c r="D191" s="390"/>
      <c r="E191" s="390"/>
      <c r="F191" s="391"/>
      <c r="G191" s="90"/>
      <c r="H191" s="91"/>
      <c r="I191" s="114" t="s">
        <v>209</v>
      </c>
      <c r="J191" s="129">
        <f>SUM(J192:J203)</f>
        <v>2528172.61</v>
      </c>
      <c r="K191" s="129">
        <f t="shared" ref="K191" si="41">SUM(K192:K202)</f>
        <v>631292.44999999995</v>
      </c>
      <c r="L191" s="129">
        <f t="shared" ref="L191" si="42">SUM(L192:L202)</f>
        <v>631292.44999999995</v>
      </c>
      <c r="M191" s="87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</row>
    <row r="192" spans="1:70">
      <c r="A192" s="389"/>
      <c r="B192" s="390"/>
      <c r="C192" s="390"/>
      <c r="D192" s="390"/>
      <c r="E192" s="390"/>
      <c r="F192" s="391"/>
      <c r="G192" s="90"/>
      <c r="H192" s="91"/>
      <c r="I192" s="109" t="s">
        <v>193</v>
      </c>
      <c r="J192" s="92">
        <v>581574.75</v>
      </c>
      <c r="K192" s="92">
        <v>541775.44999999995</v>
      </c>
      <c r="L192" s="92">
        <v>541775.44999999995</v>
      </c>
      <c r="M192" s="87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</row>
    <row r="193" spans="1:70">
      <c r="A193" s="205"/>
      <c r="B193" s="206"/>
      <c r="C193" s="206"/>
      <c r="D193" s="206"/>
      <c r="E193" s="206"/>
      <c r="F193" s="207"/>
      <c r="G193" s="208"/>
      <c r="H193" s="209"/>
      <c r="I193" s="109" t="s">
        <v>260</v>
      </c>
      <c r="J193" s="204"/>
      <c r="K193" s="204"/>
      <c r="L193" s="204"/>
      <c r="M193" s="203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</row>
    <row r="194" spans="1:70">
      <c r="A194" s="389"/>
      <c r="B194" s="390"/>
      <c r="C194" s="390"/>
      <c r="D194" s="390"/>
      <c r="E194" s="390"/>
      <c r="F194" s="391"/>
      <c r="G194" s="90"/>
      <c r="H194" s="91"/>
      <c r="I194" s="218" t="s">
        <v>263</v>
      </c>
      <c r="J194" s="127">
        <v>89517</v>
      </c>
      <c r="K194" s="222">
        <v>89517</v>
      </c>
      <c r="L194" s="222">
        <v>89517</v>
      </c>
      <c r="M194" s="87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</row>
    <row r="195" spans="1:70">
      <c r="A195" s="389"/>
      <c r="B195" s="390"/>
      <c r="C195" s="390"/>
      <c r="D195" s="390"/>
      <c r="E195" s="390"/>
      <c r="F195" s="391"/>
      <c r="G195" s="5"/>
      <c r="H195" s="10"/>
      <c r="I195" s="109" t="s">
        <v>195</v>
      </c>
      <c r="J195" s="127"/>
      <c r="K195" s="127"/>
      <c r="L195" s="127"/>
      <c r="M195" s="4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</row>
    <row r="196" spans="1:70">
      <c r="A196" s="99"/>
      <c r="B196" s="100"/>
      <c r="C196" s="100"/>
      <c r="D196" s="100"/>
      <c r="E196" s="100"/>
      <c r="F196" s="101"/>
      <c r="G196" s="107"/>
      <c r="H196" s="108"/>
      <c r="I196" s="109" t="s">
        <v>236</v>
      </c>
      <c r="J196" s="110"/>
      <c r="K196" s="110"/>
      <c r="L196" s="110"/>
      <c r="M196" s="106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</row>
    <row r="197" spans="1:70">
      <c r="A197" s="389"/>
      <c r="B197" s="390"/>
      <c r="C197" s="390"/>
      <c r="D197" s="390"/>
      <c r="E197" s="390"/>
      <c r="F197" s="391"/>
      <c r="G197" s="90"/>
      <c r="H197" s="91"/>
      <c r="I197" s="218" t="s">
        <v>197</v>
      </c>
      <c r="J197" s="92">
        <v>282384.19</v>
      </c>
      <c r="K197" s="105">
        <v>0</v>
      </c>
      <c r="L197" s="105">
        <v>0</v>
      </c>
      <c r="M197" s="87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</row>
    <row r="198" spans="1:70">
      <c r="A198" s="389"/>
      <c r="B198" s="390"/>
      <c r="C198" s="390"/>
      <c r="D198" s="390"/>
      <c r="E198" s="390"/>
      <c r="F198" s="391"/>
      <c r="G198" s="5"/>
      <c r="H198" s="10"/>
      <c r="I198" s="109" t="s">
        <v>198</v>
      </c>
      <c r="J198" s="110"/>
      <c r="K198" s="110"/>
      <c r="L198" s="110"/>
      <c r="M198" s="4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</row>
    <row r="199" spans="1:70">
      <c r="A199" s="389"/>
      <c r="B199" s="390"/>
      <c r="C199" s="390"/>
      <c r="D199" s="390"/>
      <c r="E199" s="390"/>
      <c r="F199" s="391"/>
      <c r="G199" s="90"/>
      <c r="H199" s="91"/>
      <c r="I199" s="109" t="s">
        <v>235</v>
      </c>
      <c r="J199" s="92"/>
      <c r="K199" s="92"/>
      <c r="L199" s="92"/>
      <c r="M199" s="87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</row>
    <row r="200" spans="1:70">
      <c r="A200" s="99"/>
      <c r="B200" s="100"/>
      <c r="C200" s="100"/>
      <c r="D200" s="100"/>
      <c r="E200" s="100"/>
      <c r="F200" s="101"/>
      <c r="G200" s="107"/>
      <c r="H200" s="108"/>
      <c r="I200" s="109" t="s">
        <v>238</v>
      </c>
      <c r="J200" s="105"/>
      <c r="K200" s="105"/>
      <c r="L200" s="105"/>
      <c r="M200" s="106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</row>
    <row r="201" spans="1:70">
      <c r="A201" s="389"/>
      <c r="B201" s="390"/>
      <c r="C201" s="390"/>
      <c r="D201" s="390"/>
      <c r="E201" s="390"/>
      <c r="F201" s="391"/>
      <c r="G201" s="5"/>
      <c r="H201" s="10"/>
      <c r="I201" s="109" t="s">
        <v>239</v>
      </c>
      <c r="J201" s="110"/>
      <c r="K201" s="110"/>
      <c r="L201" s="110"/>
      <c r="M201" s="4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</row>
    <row r="202" spans="1:70">
      <c r="A202" s="389"/>
      <c r="B202" s="390"/>
      <c r="C202" s="390"/>
      <c r="D202" s="390"/>
      <c r="E202" s="390"/>
      <c r="F202" s="391"/>
      <c r="G202" s="5"/>
      <c r="H202" s="10"/>
      <c r="I202" s="109" t="s">
        <v>270</v>
      </c>
      <c r="J202" s="42">
        <v>1074696.67</v>
      </c>
      <c r="K202" s="42"/>
      <c r="L202" s="42"/>
      <c r="M202" s="4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</row>
    <row r="203" spans="1:70">
      <c r="A203" s="205"/>
      <c r="B203" s="206"/>
      <c r="C203" s="206"/>
      <c r="D203" s="206"/>
      <c r="E203" s="206"/>
      <c r="F203" s="207"/>
      <c r="G203" s="208"/>
      <c r="H203" s="209"/>
      <c r="I203" s="195" t="s">
        <v>279</v>
      </c>
      <c r="J203" s="204">
        <v>500000</v>
      </c>
      <c r="K203" s="204"/>
      <c r="L203" s="204"/>
      <c r="M203" s="203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</row>
    <row r="204" spans="1:70">
      <c r="A204" s="205"/>
      <c r="B204" s="206"/>
      <c r="C204" s="206"/>
      <c r="D204" s="206"/>
      <c r="E204" s="206"/>
      <c r="F204" s="207"/>
      <c r="G204" s="208"/>
      <c r="H204" s="209"/>
      <c r="I204" s="109"/>
      <c r="J204" s="204"/>
      <c r="K204" s="204"/>
      <c r="L204" s="204"/>
      <c r="M204" s="203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</row>
    <row r="205" spans="1:70">
      <c r="A205" s="205"/>
      <c r="B205" s="206"/>
      <c r="C205" s="206"/>
      <c r="D205" s="206"/>
      <c r="E205" s="206"/>
      <c r="F205" s="207"/>
      <c r="G205" s="208"/>
      <c r="H205" s="209"/>
      <c r="I205" s="109"/>
      <c r="J205" s="204"/>
      <c r="K205" s="204"/>
      <c r="L205" s="204"/>
      <c r="M205" s="203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</row>
    <row r="206" spans="1:70">
      <c r="A206" s="205"/>
      <c r="B206" s="206"/>
      <c r="C206" s="206"/>
      <c r="D206" s="206"/>
      <c r="E206" s="206"/>
      <c r="F206" s="207"/>
      <c r="G206" s="208"/>
      <c r="H206" s="209"/>
      <c r="I206" s="109"/>
      <c r="J206" s="204"/>
      <c r="K206" s="204"/>
      <c r="L206" s="204"/>
      <c r="M206" s="203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</row>
    <row r="207" spans="1:70">
      <c r="A207" s="205"/>
      <c r="B207" s="206"/>
      <c r="C207" s="206"/>
      <c r="D207" s="206"/>
      <c r="E207" s="206"/>
      <c r="F207" s="207"/>
      <c r="G207" s="208"/>
      <c r="H207" s="209"/>
      <c r="I207" s="109"/>
      <c r="J207" s="204"/>
      <c r="K207" s="204"/>
      <c r="L207" s="204"/>
      <c r="M207" s="203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</row>
    <row r="208" spans="1:70">
      <c r="A208" s="389"/>
      <c r="B208" s="390"/>
      <c r="C208" s="390"/>
      <c r="D208" s="390"/>
      <c r="E208" s="390"/>
      <c r="F208" s="391"/>
      <c r="G208" s="5"/>
      <c r="H208" s="10"/>
      <c r="I208" s="114"/>
      <c r="J208" s="110"/>
      <c r="K208" s="110"/>
      <c r="L208" s="110"/>
      <c r="M208" s="4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</row>
    <row r="209" spans="1:70">
      <c r="A209" s="389"/>
      <c r="B209" s="390"/>
      <c r="C209" s="390"/>
      <c r="D209" s="390"/>
      <c r="E209" s="390"/>
      <c r="F209" s="391"/>
      <c r="G209" s="5"/>
      <c r="H209" s="10"/>
      <c r="I209" s="114" t="s">
        <v>210</v>
      </c>
      <c r="J209" s="129">
        <f>SUM(J210:J220)</f>
        <v>471494.09</v>
      </c>
      <c r="K209" s="129">
        <f t="shared" ref="K209" si="43">SUM(K210:K220)</f>
        <v>493051</v>
      </c>
      <c r="L209" s="129">
        <f t="shared" ref="L209" si="44">SUM(L210:L220)</f>
        <v>493051</v>
      </c>
      <c r="M209" s="4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</row>
    <row r="210" spans="1:70">
      <c r="A210" s="389"/>
      <c r="B210" s="390"/>
      <c r="C210" s="390"/>
      <c r="D210" s="390"/>
      <c r="E210" s="390"/>
      <c r="F210" s="391"/>
      <c r="G210" s="5"/>
      <c r="H210" s="10"/>
      <c r="I210" s="109" t="s">
        <v>193</v>
      </c>
      <c r="J210" s="42">
        <v>17967.45</v>
      </c>
      <c r="K210" s="42">
        <v>6760</v>
      </c>
      <c r="L210" s="42">
        <v>6760</v>
      </c>
      <c r="M210" s="4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</row>
    <row r="211" spans="1:70">
      <c r="A211" s="205"/>
      <c r="B211" s="206"/>
      <c r="C211" s="206"/>
      <c r="D211" s="206"/>
      <c r="E211" s="206"/>
      <c r="F211" s="207"/>
      <c r="G211" s="208"/>
      <c r="H211" s="209"/>
      <c r="I211" s="109" t="s">
        <v>260</v>
      </c>
      <c r="J211" s="204"/>
      <c r="K211" s="204"/>
      <c r="L211" s="204"/>
      <c r="M211" s="203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</row>
    <row r="212" spans="1:70">
      <c r="A212" s="99"/>
      <c r="B212" s="100"/>
      <c r="C212" s="100"/>
      <c r="D212" s="100"/>
      <c r="E212" s="100"/>
      <c r="F212" s="101"/>
      <c r="G212" s="107"/>
      <c r="H212" s="108"/>
      <c r="I212" s="218" t="s">
        <v>263</v>
      </c>
      <c r="J212" s="127">
        <v>434326.64</v>
      </c>
      <c r="K212" s="127">
        <v>462026</v>
      </c>
      <c r="L212" s="127">
        <v>462026</v>
      </c>
      <c r="M212" s="106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</row>
    <row r="213" spans="1:70">
      <c r="A213" s="99"/>
      <c r="B213" s="100"/>
      <c r="C213" s="100"/>
      <c r="D213" s="100"/>
      <c r="E213" s="100"/>
      <c r="F213" s="101"/>
      <c r="G213" s="107"/>
      <c r="H213" s="108"/>
      <c r="I213" s="109" t="s">
        <v>195</v>
      </c>
      <c r="J213" s="127">
        <f>12000+7200</f>
        <v>19200</v>
      </c>
      <c r="K213" s="127">
        <v>24265</v>
      </c>
      <c r="L213" s="127">
        <v>24265</v>
      </c>
      <c r="M213" s="106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</row>
    <row r="214" spans="1:70">
      <c r="A214" s="99"/>
      <c r="B214" s="100"/>
      <c r="C214" s="100"/>
      <c r="D214" s="100"/>
      <c r="E214" s="100"/>
      <c r="F214" s="101"/>
      <c r="G214" s="107"/>
      <c r="H214" s="108"/>
      <c r="I214" s="109" t="s">
        <v>236</v>
      </c>
      <c r="J214" s="105">
        <v>0</v>
      </c>
      <c r="K214" s="105">
        <f>J214</f>
        <v>0</v>
      </c>
      <c r="L214" s="105">
        <f>K214</f>
        <v>0</v>
      </c>
      <c r="M214" s="106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</row>
    <row r="215" spans="1:70">
      <c r="A215" s="99"/>
      <c r="B215" s="100"/>
      <c r="C215" s="100"/>
      <c r="D215" s="100"/>
      <c r="E215" s="100"/>
      <c r="F215" s="101"/>
      <c r="G215" s="107"/>
      <c r="H215" s="108"/>
      <c r="I215" s="109" t="s">
        <v>197</v>
      </c>
      <c r="J215" s="105"/>
      <c r="K215" s="105"/>
      <c r="L215" s="105"/>
      <c r="M215" s="106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</row>
    <row r="216" spans="1:70">
      <c r="A216" s="99"/>
      <c r="B216" s="100"/>
      <c r="C216" s="100"/>
      <c r="D216" s="100"/>
      <c r="E216" s="100"/>
      <c r="F216" s="101"/>
      <c r="G216" s="107"/>
      <c r="H216" s="108"/>
      <c r="I216" s="109" t="s">
        <v>198</v>
      </c>
      <c r="J216" s="110"/>
      <c r="K216" s="110"/>
      <c r="L216" s="110"/>
      <c r="M216" s="106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</row>
    <row r="217" spans="1:70">
      <c r="A217" s="99"/>
      <c r="B217" s="100"/>
      <c r="C217" s="100"/>
      <c r="D217" s="100"/>
      <c r="E217" s="100"/>
      <c r="F217" s="101"/>
      <c r="G217" s="107"/>
      <c r="H217" s="108"/>
      <c r="I217" s="109" t="s">
        <v>235</v>
      </c>
      <c r="J217" s="105">
        <v>0</v>
      </c>
      <c r="K217" s="105">
        <v>0</v>
      </c>
      <c r="L217" s="105">
        <v>0</v>
      </c>
      <c r="M217" s="106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</row>
    <row r="218" spans="1:70">
      <c r="A218" s="99"/>
      <c r="B218" s="100"/>
      <c r="C218" s="100"/>
      <c r="D218" s="100"/>
      <c r="E218" s="100"/>
      <c r="F218" s="101"/>
      <c r="G218" s="107"/>
      <c r="H218" s="108"/>
      <c r="I218" s="109" t="s">
        <v>238</v>
      </c>
      <c r="J218" s="105"/>
      <c r="K218" s="105"/>
      <c r="L218" s="105"/>
      <c r="M218" s="106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</row>
    <row r="219" spans="1:70">
      <c r="A219" s="99"/>
      <c r="B219" s="100"/>
      <c r="C219" s="100"/>
      <c r="D219" s="100"/>
      <c r="E219" s="100"/>
      <c r="F219" s="101"/>
      <c r="G219" s="107"/>
      <c r="H219" s="108"/>
      <c r="I219" s="109" t="s">
        <v>239</v>
      </c>
      <c r="J219" s="105"/>
      <c r="K219" s="105"/>
      <c r="L219" s="105"/>
      <c r="M219" s="106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</row>
    <row r="220" spans="1:70">
      <c r="A220" s="99"/>
      <c r="B220" s="100"/>
      <c r="C220" s="100"/>
      <c r="D220" s="100"/>
      <c r="E220" s="100"/>
      <c r="F220" s="101"/>
      <c r="G220" s="107"/>
      <c r="H220" s="108"/>
      <c r="I220" s="109" t="s">
        <v>269</v>
      </c>
      <c r="J220" s="105"/>
      <c r="K220" s="105"/>
      <c r="L220" s="105"/>
      <c r="M220" s="106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</row>
    <row r="221" spans="1:70">
      <c r="A221" s="205"/>
      <c r="B221" s="206"/>
      <c r="C221" s="206"/>
      <c r="D221" s="206"/>
      <c r="E221" s="206"/>
      <c r="F221" s="207"/>
      <c r="G221" s="208"/>
      <c r="H221" s="209"/>
      <c r="I221" s="109"/>
      <c r="J221" s="204"/>
      <c r="K221" s="204"/>
      <c r="L221" s="204"/>
      <c r="M221" s="203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</row>
    <row r="222" spans="1:70">
      <c r="A222" s="205"/>
      <c r="B222" s="206"/>
      <c r="C222" s="206"/>
      <c r="D222" s="206"/>
      <c r="E222" s="206"/>
      <c r="F222" s="207"/>
      <c r="G222" s="208"/>
      <c r="H222" s="209"/>
      <c r="I222" s="109"/>
      <c r="J222" s="204"/>
      <c r="K222" s="204"/>
      <c r="L222" s="204"/>
      <c r="M222" s="203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</row>
    <row r="223" spans="1:70">
      <c r="A223" s="205"/>
      <c r="B223" s="206"/>
      <c r="C223" s="206"/>
      <c r="D223" s="206"/>
      <c r="E223" s="206"/>
      <c r="F223" s="207"/>
      <c r="G223" s="208"/>
      <c r="H223" s="209"/>
      <c r="I223" s="109"/>
      <c r="J223" s="204"/>
      <c r="K223" s="204"/>
      <c r="L223" s="204"/>
      <c r="M223" s="203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</row>
    <row r="224" spans="1:70">
      <c r="A224" s="205"/>
      <c r="B224" s="206"/>
      <c r="C224" s="206"/>
      <c r="D224" s="206"/>
      <c r="E224" s="206"/>
      <c r="F224" s="207"/>
      <c r="G224" s="208"/>
      <c r="H224" s="209"/>
      <c r="I224" s="109"/>
      <c r="J224" s="204"/>
      <c r="K224" s="204"/>
      <c r="L224" s="204"/>
      <c r="M224" s="203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</row>
    <row r="225" spans="1:70">
      <c r="A225" s="205"/>
      <c r="B225" s="206"/>
      <c r="C225" s="206"/>
      <c r="D225" s="206"/>
      <c r="E225" s="206"/>
      <c r="F225" s="207"/>
      <c r="G225" s="208"/>
      <c r="H225" s="209"/>
      <c r="I225" s="109"/>
      <c r="J225" s="204"/>
      <c r="K225" s="204"/>
      <c r="L225" s="204"/>
      <c r="M225" s="203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</row>
    <row r="226" spans="1:70">
      <c r="A226" s="121"/>
      <c r="B226" s="122"/>
      <c r="C226" s="122"/>
      <c r="D226" s="122"/>
      <c r="E226" s="122"/>
      <c r="F226" s="123"/>
      <c r="G226" s="125"/>
      <c r="H226" s="126"/>
      <c r="I226" s="109"/>
      <c r="J226" s="127"/>
      <c r="K226" s="127"/>
      <c r="L226" s="127"/>
      <c r="M226" s="124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</row>
    <row r="227" spans="1:70">
      <c r="A227" s="389"/>
      <c r="B227" s="390"/>
      <c r="C227" s="390"/>
      <c r="D227" s="390"/>
      <c r="E227" s="390"/>
      <c r="F227" s="391"/>
      <c r="G227" s="138"/>
      <c r="H227" s="139"/>
      <c r="I227" s="114" t="s">
        <v>245</v>
      </c>
      <c r="J227" s="129">
        <f>J228</f>
        <v>48000</v>
      </c>
      <c r="K227" s="129">
        <f t="shared" ref="K227:L227" si="45">K228</f>
        <v>0</v>
      </c>
      <c r="L227" s="129">
        <f t="shared" si="45"/>
        <v>0</v>
      </c>
      <c r="M227" s="137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</row>
    <row r="228" spans="1:70">
      <c r="A228" s="389"/>
      <c r="B228" s="390"/>
      <c r="C228" s="390"/>
      <c r="D228" s="390"/>
      <c r="E228" s="390"/>
      <c r="F228" s="391"/>
      <c r="G228" s="138"/>
      <c r="H228" s="139"/>
      <c r="I228" s="109" t="s">
        <v>198</v>
      </c>
      <c r="J228" s="140">
        <v>48000</v>
      </c>
      <c r="K228" s="140"/>
      <c r="L228" s="140"/>
      <c r="M228" s="137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</row>
    <row r="229" spans="1:70">
      <c r="A229" s="142"/>
      <c r="B229" s="143"/>
      <c r="C229" s="143"/>
      <c r="D229" s="143"/>
      <c r="E229" s="143"/>
      <c r="F229" s="144"/>
      <c r="G229" s="138"/>
      <c r="H229" s="139"/>
      <c r="I229" s="109"/>
      <c r="J229" s="140"/>
      <c r="K229" s="140"/>
      <c r="L229" s="140"/>
      <c r="M229" s="137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</row>
    <row r="230" spans="1:70">
      <c r="A230" s="121"/>
      <c r="B230" s="122"/>
      <c r="C230" s="122"/>
      <c r="D230" s="122"/>
      <c r="E230" s="122"/>
      <c r="F230" s="123"/>
      <c r="G230" s="125"/>
      <c r="H230" s="126"/>
      <c r="I230" s="114" t="s">
        <v>211</v>
      </c>
      <c r="J230" s="129">
        <f>SUM(J231:J241)</f>
        <v>235080</v>
      </c>
      <c r="K230" s="129">
        <f t="shared" ref="K230" si="46">SUM(K231:K241)</f>
        <v>0</v>
      </c>
      <c r="L230" s="129">
        <f t="shared" ref="L230" si="47">SUM(L231:L241)</f>
        <v>0</v>
      </c>
      <c r="M230" s="124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</row>
    <row r="231" spans="1:70">
      <c r="A231" s="121"/>
      <c r="B231" s="122"/>
      <c r="C231" s="122"/>
      <c r="D231" s="122"/>
      <c r="E231" s="122"/>
      <c r="F231" s="123"/>
      <c r="G231" s="125"/>
      <c r="H231" s="126"/>
      <c r="I231" s="109" t="s">
        <v>193</v>
      </c>
      <c r="J231" s="127"/>
      <c r="K231" s="127"/>
      <c r="L231" s="127"/>
      <c r="M231" s="124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</row>
    <row r="232" spans="1:70">
      <c r="A232" s="205"/>
      <c r="B232" s="206"/>
      <c r="C232" s="206"/>
      <c r="D232" s="206"/>
      <c r="E232" s="206"/>
      <c r="F232" s="207"/>
      <c r="G232" s="208"/>
      <c r="H232" s="209"/>
      <c r="I232" s="109" t="s">
        <v>260</v>
      </c>
      <c r="J232" s="204"/>
      <c r="K232" s="204"/>
      <c r="L232" s="204"/>
      <c r="M232" s="203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</row>
    <row r="233" spans="1:70">
      <c r="A233" s="121"/>
      <c r="B233" s="122"/>
      <c r="C233" s="122"/>
      <c r="D233" s="122"/>
      <c r="E233" s="122"/>
      <c r="F233" s="123"/>
      <c r="G233" s="125"/>
      <c r="H233" s="126"/>
      <c r="I233" s="109" t="s">
        <v>231</v>
      </c>
      <c r="J233" s="127"/>
      <c r="K233" s="127"/>
      <c r="L233" s="127"/>
      <c r="M233" s="124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</row>
    <row r="234" spans="1:70">
      <c r="A234" s="121"/>
      <c r="B234" s="122"/>
      <c r="C234" s="122"/>
      <c r="D234" s="122"/>
      <c r="E234" s="122"/>
      <c r="F234" s="123"/>
      <c r="G234" s="125"/>
      <c r="H234" s="126"/>
      <c r="I234" s="109" t="s">
        <v>195</v>
      </c>
      <c r="J234" s="127"/>
      <c r="K234" s="127"/>
      <c r="L234" s="127"/>
      <c r="M234" s="124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</row>
    <row r="235" spans="1:70">
      <c r="A235" s="121"/>
      <c r="B235" s="122"/>
      <c r="C235" s="122"/>
      <c r="D235" s="122"/>
      <c r="E235" s="122"/>
      <c r="F235" s="123"/>
      <c r="G235" s="125"/>
      <c r="H235" s="126"/>
      <c r="I235" s="109" t="s">
        <v>236</v>
      </c>
      <c r="J235" s="127"/>
      <c r="K235" s="127"/>
      <c r="L235" s="127"/>
      <c r="M235" s="124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</row>
    <row r="236" spans="1:70">
      <c r="A236" s="121"/>
      <c r="B236" s="122"/>
      <c r="C236" s="122"/>
      <c r="D236" s="122"/>
      <c r="E236" s="122"/>
      <c r="F236" s="123"/>
      <c r="G236" s="125"/>
      <c r="H236" s="126"/>
      <c r="I236" s="109" t="s">
        <v>197</v>
      </c>
      <c r="J236" s="127"/>
      <c r="K236" s="127"/>
      <c r="L236" s="127"/>
      <c r="M236" s="124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</row>
    <row r="237" spans="1:70">
      <c r="A237" s="121"/>
      <c r="B237" s="122"/>
      <c r="C237" s="122"/>
      <c r="D237" s="122"/>
      <c r="E237" s="122"/>
      <c r="F237" s="123"/>
      <c r="G237" s="125"/>
      <c r="H237" s="126"/>
      <c r="I237" s="109" t="s">
        <v>198</v>
      </c>
      <c r="J237" s="127"/>
      <c r="K237" s="127"/>
      <c r="L237" s="127"/>
      <c r="M237" s="124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</row>
    <row r="238" spans="1:70">
      <c r="A238" s="121"/>
      <c r="B238" s="122"/>
      <c r="C238" s="122"/>
      <c r="D238" s="122"/>
      <c r="E238" s="122"/>
      <c r="F238" s="123"/>
      <c r="G238" s="125"/>
      <c r="H238" s="126"/>
      <c r="I238" s="109" t="s">
        <v>235</v>
      </c>
      <c r="J238" s="127"/>
      <c r="K238" s="127"/>
      <c r="L238" s="127"/>
      <c r="M238" s="124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</row>
    <row r="239" spans="1:70">
      <c r="A239" s="121"/>
      <c r="B239" s="122"/>
      <c r="C239" s="122"/>
      <c r="D239" s="122"/>
      <c r="E239" s="122"/>
      <c r="F239" s="123"/>
      <c r="G239" s="125"/>
      <c r="H239" s="126"/>
      <c r="I239" s="109" t="s">
        <v>238</v>
      </c>
      <c r="J239" s="127"/>
      <c r="K239" s="127"/>
      <c r="L239" s="127"/>
      <c r="M239" s="124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</row>
    <row r="240" spans="1:70">
      <c r="A240" s="121"/>
      <c r="B240" s="122"/>
      <c r="C240" s="122"/>
      <c r="D240" s="122"/>
      <c r="E240" s="122"/>
      <c r="F240" s="123"/>
      <c r="G240" s="125"/>
      <c r="H240" s="126"/>
      <c r="I240" s="109" t="s">
        <v>239</v>
      </c>
      <c r="J240" s="127"/>
      <c r="K240" s="127"/>
      <c r="L240" s="127"/>
      <c r="M240" s="124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</row>
    <row r="241" spans="1:70">
      <c r="A241" s="121"/>
      <c r="B241" s="122"/>
      <c r="C241" s="122"/>
      <c r="D241" s="122"/>
      <c r="E241" s="122"/>
      <c r="F241" s="123"/>
      <c r="G241" s="125"/>
      <c r="H241" s="126"/>
      <c r="I241" s="109" t="s">
        <v>269</v>
      </c>
      <c r="J241" s="127">
        <v>235080</v>
      </c>
      <c r="K241" s="127"/>
      <c r="L241" s="127"/>
      <c r="M241" s="124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</row>
    <row r="242" spans="1:70">
      <c r="A242" s="205"/>
      <c r="B242" s="206"/>
      <c r="C242" s="206"/>
      <c r="D242" s="206"/>
      <c r="E242" s="206"/>
      <c r="F242" s="207"/>
      <c r="G242" s="208"/>
      <c r="H242" s="209"/>
      <c r="I242" s="109"/>
      <c r="J242" s="204"/>
      <c r="K242" s="204"/>
      <c r="L242" s="204"/>
      <c r="M242" s="203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</row>
    <row r="243" spans="1:70">
      <c r="A243" s="205"/>
      <c r="B243" s="206"/>
      <c r="C243" s="206"/>
      <c r="D243" s="206"/>
      <c r="E243" s="206"/>
      <c r="F243" s="207"/>
      <c r="G243" s="208"/>
      <c r="H243" s="209"/>
      <c r="I243" s="109"/>
      <c r="J243" s="204"/>
      <c r="K243" s="204"/>
      <c r="L243" s="204"/>
      <c r="M243" s="203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</row>
    <row r="244" spans="1:70">
      <c r="A244" s="205"/>
      <c r="B244" s="206"/>
      <c r="C244" s="206"/>
      <c r="D244" s="206"/>
      <c r="E244" s="206"/>
      <c r="F244" s="207"/>
      <c r="G244" s="208"/>
      <c r="H244" s="209"/>
      <c r="I244" s="109"/>
      <c r="J244" s="204"/>
      <c r="K244" s="204"/>
      <c r="L244" s="204"/>
      <c r="M244" s="203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</row>
    <row r="245" spans="1:70">
      <c r="A245" s="205"/>
      <c r="B245" s="206"/>
      <c r="C245" s="206"/>
      <c r="D245" s="206"/>
      <c r="E245" s="206"/>
      <c r="F245" s="207"/>
      <c r="G245" s="208"/>
      <c r="H245" s="209"/>
      <c r="I245" s="109"/>
      <c r="J245" s="204"/>
      <c r="K245" s="204"/>
      <c r="L245" s="204"/>
      <c r="M245" s="203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</row>
    <row r="246" spans="1:70">
      <c r="A246" s="205"/>
      <c r="B246" s="206"/>
      <c r="C246" s="206"/>
      <c r="D246" s="206"/>
      <c r="E246" s="206"/>
      <c r="F246" s="207"/>
      <c r="G246" s="208"/>
      <c r="H246" s="209"/>
      <c r="I246" s="109"/>
      <c r="J246" s="204"/>
      <c r="K246" s="204"/>
      <c r="L246" s="204"/>
      <c r="M246" s="203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</row>
    <row r="247" spans="1:70">
      <c r="A247" s="205"/>
      <c r="B247" s="206"/>
      <c r="C247" s="206"/>
      <c r="D247" s="206"/>
      <c r="E247" s="206"/>
      <c r="F247" s="207"/>
      <c r="G247" s="208"/>
      <c r="H247" s="209"/>
      <c r="I247" s="109"/>
      <c r="J247" s="204"/>
      <c r="K247" s="204"/>
      <c r="L247" s="204"/>
      <c r="M247" s="203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</row>
    <row r="248" spans="1:70">
      <c r="A248" s="121"/>
      <c r="B248" s="122"/>
      <c r="C248" s="122"/>
      <c r="D248" s="122"/>
      <c r="E248" s="122"/>
      <c r="F248" s="123"/>
      <c r="G248" s="125"/>
      <c r="H248" s="126"/>
      <c r="I248" s="109"/>
      <c r="J248" s="127"/>
      <c r="K248" s="127"/>
      <c r="L248" s="127"/>
      <c r="M248" s="124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</row>
    <row r="249" spans="1:70">
      <c r="A249" s="121"/>
      <c r="B249" s="122"/>
      <c r="C249" s="122"/>
      <c r="D249" s="122"/>
      <c r="E249" s="122"/>
      <c r="F249" s="123"/>
      <c r="G249" s="125"/>
      <c r="H249" s="126"/>
      <c r="I249" s="114" t="s">
        <v>214</v>
      </c>
      <c r="J249" s="129">
        <f>J250+J251</f>
        <v>3866634.58</v>
      </c>
      <c r="K249" s="129">
        <f t="shared" ref="K249:L249" si="48">K250+K251</f>
        <v>5765135</v>
      </c>
      <c r="L249" s="129">
        <f t="shared" si="48"/>
        <v>5765135</v>
      </c>
      <c r="M249" s="124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</row>
    <row r="250" spans="1:70">
      <c r="A250" s="121"/>
      <c r="B250" s="122"/>
      <c r="C250" s="122"/>
      <c r="D250" s="122"/>
      <c r="E250" s="122"/>
      <c r="F250" s="123"/>
      <c r="G250" s="125"/>
      <c r="H250" s="126"/>
      <c r="I250" s="218" t="s">
        <v>193</v>
      </c>
      <c r="J250" s="127">
        <v>3106878</v>
      </c>
      <c r="K250" s="127">
        <v>4673508</v>
      </c>
      <c r="L250" s="127">
        <v>4673508</v>
      </c>
      <c r="M250" s="124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</row>
    <row r="251" spans="1:70">
      <c r="A251" s="121"/>
      <c r="B251" s="122"/>
      <c r="C251" s="122"/>
      <c r="D251" s="122"/>
      <c r="E251" s="122"/>
      <c r="F251" s="123"/>
      <c r="G251" s="125"/>
      <c r="H251" s="126"/>
      <c r="I251" s="218" t="s">
        <v>198</v>
      </c>
      <c r="J251" s="127">
        <v>759756.58</v>
      </c>
      <c r="K251" s="222">
        <v>1091627</v>
      </c>
      <c r="L251" s="222">
        <v>1091627</v>
      </c>
      <c r="M251" s="124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</row>
    <row r="252" spans="1:70">
      <c r="A252" s="121"/>
      <c r="B252" s="122"/>
      <c r="C252" s="122"/>
      <c r="D252" s="122"/>
      <c r="E252" s="122"/>
      <c r="F252" s="123"/>
      <c r="G252" s="125"/>
      <c r="H252" s="126"/>
      <c r="I252" s="109"/>
      <c r="J252" s="127"/>
      <c r="K252" s="127"/>
      <c r="L252" s="127"/>
      <c r="M252" s="124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</row>
    <row r="253" spans="1:70">
      <c r="A253" s="121"/>
      <c r="B253" s="122"/>
      <c r="C253" s="122"/>
      <c r="D253" s="122"/>
      <c r="E253" s="122"/>
      <c r="F253" s="123"/>
      <c r="G253" s="125"/>
      <c r="H253" s="126"/>
      <c r="I253" s="130" t="s">
        <v>213</v>
      </c>
      <c r="J253" s="129">
        <f>SUM(J254:J264)</f>
        <v>0</v>
      </c>
      <c r="K253" s="129">
        <f t="shared" ref="K253:L253" si="49">SUM(K254:K264)</f>
        <v>50000</v>
      </c>
      <c r="L253" s="129">
        <f t="shared" si="49"/>
        <v>50000</v>
      </c>
      <c r="M253" s="124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</row>
    <row r="254" spans="1:70">
      <c r="A254" s="121"/>
      <c r="B254" s="122"/>
      <c r="C254" s="122"/>
      <c r="D254" s="122"/>
      <c r="E254" s="122"/>
      <c r="F254" s="123"/>
      <c r="G254" s="125"/>
      <c r="H254" s="126"/>
      <c r="I254" s="109" t="s">
        <v>193</v>
      </c>
      <c r="J254" s="127"/>
      <c r="K254" s="127">
        <v>50000</v>
      </c>
      <c r="L254" s="127">
        <v>50000</v>
      </c>
      <c r="M254" s="124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</row>
    <row r="255" spans="1:70">
      <c r="A255" s="205"/>
      <c r="B255" s="206"/>
      <c r="C255" s="206"/>
      <c r="D255" s="206"/>
      <c r="E255" s="206"/>
      <c r="F255" s="207"/>
      <c r="G255" s="208"/>
      <c r="H255" s="209"/>
      <c r="I255" s="109" t="s">
        <v>260</v>
      </c>
      <c r="J255" s="204"/>
      <c r="K255" s="204"/>
      <c r="L255" s="204"/>
      <c r="M255" s="203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</row>
    <row r="256" spans="1:70">
      <c r="A256" s="121"/>
      <c r="B256" s="122"/>
      <c r="C256" s="122"/>
      <c r="D256" s="122"/>
      <c r="E256" s="122"/>
      <c r="F256" s="123"/>
      <c r="G256" s="125"/>
      <c r="H256" s="126"/>
      <c r="I256" s="109" t="s">
        <v>231</v>
      </c>
      <c r="J256" s="127"/>
      <c r="K256" s="127"/>
      <c r="L256" s="127"/>
      <c r="M256" s="124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</row>
    <row r="257" spans="1:70">
      <c r="A257" s="121"/>
      <c r="B257" s="122"/>
      <c r="C257" s="122"/>
      <c r="D257" s="122"/>
      <c r="E257" s="122"/>
      <c r="F257" s="123"/>
      <c r="G257" s="125"/>
      <c r="H257" s="126"/>
      <c r="I257" s="109" t="s">
        <v>195</v>
      </c>
      <c r="J257" s="127"/>
      <c r="K257" s="127"/>
      <c r="L257" s="127"/>
      <c r="M257" s="124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</row>
    <row r="258" spans="1:70">
      <c r="A258" s="121"/>
      <c r="B258" s="122"/>
      <c r="C258" s="122"/>
      <c r="D258" s="122"/>
      <c r="E258" s="122"/>
      <c r="F258" s="123"/>
      <c r="G258" s="125"/>
      <c r="H258" s="126"/>
      <c r="I258" s="109" t="s">
        <v>236</v>
      </c>
      <c r="J258" s="127"/>
      <c r="K258" s="127"/>
      <c r="L258" s="127"/>
      <c r="M258" s="124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</row>
    <row r="259" spans="1:70">
      <c r="A259" s="121"/>
      <c r="B259" s="122"/>
      <c r="C259" s="122"/>
      <c r="D259" s="122"/>
      <c r="E259" s="122"/>
      <c r="F259" s="123"/>
      <c r="G259" s="125"/>
      <c r="H259" s="126"/>
      <c r="I259" s="109" t="s">
        <v>197</v>
      </c>
      <c r="J259" s="127"/>
      <c r="K259" s="127"/>
      <c r="L259" s="127"/>
      <c r="M259" s="124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</row>
    <row r="260" spans="1:70">
      <c r="A260" s="121"/>
      <c r="B260" s="122"/>
      <c r="C260" s="122"/>
      <c r="D260" s="122"/>
      <c r="E260" s="122"/>
      <c r="F260" s="123"/>
      <c r="G260" s="125"/>
      <c r="H260" s="126"/>
      <c r="I260" s="109" t="s">
        <v>198</v>
      </c>
      <c r="J260" s="127"/>
      <c r="K260" s="127"/>
      <c r="L260" s="127"/>
      <c r="M260" s="124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</row>
    <row r="261" spans="1:70">
      <c r="A261" s="121"/>
      <c r="B261" s="122"/>
      <c r="C261" s="122"/>
      <c r="D261" s="122"/>
      <c r="E261" s="122"/>
      <c r="F261" s="123"/>
      <c r="G261" s="125"/>
      <c r="H261" s="126"/>
      <c r="I261" s="109" t="s">
        <v>235</v>
      </c>
      <c r="J261" s="127"/>
      <c r="K261" s="127"/>
      <c r="L261" s="127"/>
      <c r="M261" s="124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</row>
    <row r="262" spans="1:70">
      <c r="A262" s="121"/>
      <c r="B262" s="122"/>
      <c r="C262" s="122"/>
      <c r="D262" s="122"/>
      <c r="E262" s="122"/>
      <c r="F262" s="123"/>
      <c r="G262" s="125"/>
      <c r="H262" s="126"/>
      <c r="I262" s="109" t="s">
        <v>238</v>
      </c>
      <c r="J262" s="127"/>
      <c r="K262" s="127"/>
      <c r="L262" s="127"/>
      <c r="M262" s="124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</row>
    <row r="263" spans="1:70">
      <c r="A263" s="99"/>
      <c r="B263" s="100"/>
      <c r="C263" s="100"/>
      <c r="D263" s="100"/>
      <c r="E263" s="100"/>
      <c r="F263" s="101"/>
      <c r="G263" s="107"/>
      <c r="H263" s="108"/>
      <c r="I263" s="109" t="s">
        <v>239</v>
      </c>
      <c r="J263" s="105"/>
      <c r="K263" s="105"/>
      <c r="L263" s="105"/>
      <c r="M263" s="106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</row>
    <row r="264" spans="1:70">
      <c r="A264" s="99"/>
      <c r="B264" s="100"/>
      <c r="C264" s="100"/>
      <c r="D264" s="100"/>
      <c r="E264" s="100"/>
      <c r="F264" s="101"/>
      <c r="G264" s="107"/>
      <c r="H264" s="108"/>
      <c r="I264" s="109" t="s">
        <v>269</v>
      </c>
      <c r="J264" s="105"/>
      <c r="K264" s="105"/>
      <c r="L264" s="105"/>
      <c r="M264" s="106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</row>
    <row r="265" spans="1:70">
      <c r="A265" s="205"/>
      <c r="B265" s="206"/>
      <c r="C265" s="206"/>
      <c r="D265" s="206"/>
      <c r="E265" s="206"/>
      <c r="F265" s="207"/>
      <c r="G265" s="208"/>
      <c r="H265" s="209"/>
      <c r="I265" s="227" t="s">
        <v>271</v>
      </c>
      <c r="J265" s="129">
        <f>J266+J267+J268+J269</f>
        <v>102408</v>
      </c>
      <c r="K265" s="129">
        <f t="shared" ref="K265:L265" si="50">K266+K267+K268+K269</f>
        <v>0</v>
      </c>
      <c r="L265" s="129">
        <f t="shared" si="50"/>
        <v>0</v>
      </c>
      <c r="M265" s="203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</row>
    <row r="266" spans="1:70">
      <c r="A266" s="205"/>
      <c r="B266" s="206"/>
      <c r="C266" s="206"/>
      <c r="D266" s="206"/>
      <c r="E266" s="206"/>
      <c r="F266" s="207"/>
      <c r="G266" s="208"/>
      <c r="H266" s="209"/>
      <c r="I266" s="109" t="s">
        <v>269</v>
      </c>
      <c r="J266" s="230">
        <v>102408</v>
      </c>
      <c r="K266" s="204"/>
      <c r="L266" s="204"/>
      <c r="M266" s="203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</row>
    <row r="267" spans="1:70">
      <c r="A267" s="205"/>
      <c r="B267" s="206"/>
      <c r="C267" s="206"/>
      <c r="D267" s="206"/>
      <c r="E267" s="206"/>
      <c r="F267" s="207"/>
      <c r="G267" s="208"/>
      <c r="H267" s="209"/>
      <c r="I267" s="109"/>
      <c r="J267" s="204"/>
      <c r="K267" s="204"/>
      <c r="L267" s="204"/>
      <c r="M267" s="203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</row>
    <row r="268" spans="1:70">
      <c r="A268" s="205"/>
      <c r="B268" s="206"/>
      <c r="C268" s="206"/>
      <c r="D268" s="206"/>
      <c r="E268" s="206"/>
      <c r="F268" s="207"/>
      <c r="G268" s="208"/>
      <c r="H268" s="209"/>
      <c r="I268" s="109"/>
      <c r="J268" s="204"/>
      <c r="K268" s="204"/>
      <c r="L268" s="204"/>
      <c r="M268" s="203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</row>
    <row r="269" spans="1:70">
      <c r="A269" s="205"/>
      <c r="B269" s="206"/>
      <c r="C269" s="206"/>
      <c r="D269" s="206"/>
      <c r="E269" s="206"/>
      <c r="F269" s="207"/>
      <c r="G269" s="208"/>
      <c r="H269" s="209"/>
      <c r="I269" s="109"/>
      <c r="J269" s="204"/>
      <c r="K269" s="204"/>
      <c r="L269" s="204"/>
      <c r="M269" s="203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</row>
    <row r="270" spans="1:70">
      <c r="A270" s="121"/>
      <c r="B270" s="122"/>
      <c r="C270" s="122"/>
      <c r="D270" s="122"/>
      <c r="E270" s="122"/>
      <c r="F270" s="123"/>
      <c r="G270" s="125"/>
      <c r="H270" s="126"/>
      <c r="I270" s="109"/>
      <c r="J270" s="127"/>
      <c r="K270" s="127"/>
      <c r="L270" s="127"/>
      <c r="M270" s="124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</row>
    <row r="271" spans="1:70">
      <c r="A271" s="121"/>
      <c r="B271" s="122"/>
      <c r="C271" s="122"/>
      <c r="D271" s="122"/>
      <c r="E271" s="122"/>
      <c r="F271" s="123"/>
      <c r="G271" s="125"/>
      <c r="H271" s="126"/>
      <c r="I271" s="130" t="s">
        <v>212</v>
      </c>
      <c r="J271" s="129">
        <f>SUM(J272:J282)</f>
        <v>454549.39</v>
      </c>
      <c r="K271" s="129">
        <f t="shared" ref="K271" si="51">SUM(K272:K282)</f>
        <v>231370</v>
      </c>
      <c r="L271" s="129">
        <f t="shared" ref="L271" si="52">SUM(L272:L282)</f>
        <v>231370</v>
      </c>
      <c r="M271" s="124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</row>
    <row r="272" spans="1:70">
      <c r="A272" s="121"/>
      <c r="B272" s="122"/>
      <c r="C272" s="122"/>
      <c r="D272" s="122"/>
      <c r="E272" s="122"/>
      <c r="F272" s="123"/>
      <c r="G272" s="125"/>
      <c r="H272" s="126"/>
      <c r="I272" s="109" t="s">
        <v>193</v>
      </c>
      <c r="J272" s="127">
        <v>2092.5</v>
      </c>
      <c r="K272" s="127">
        <v>45118</v>
      </c>
      <c r="L272" s="127">
        <v>45118</v>
      </c>
      <c r="M272" s="124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</row>
    <row r="273" spans="1:70">
      <c r="A273" s="205"/>
      <c r="B273" s="206"/>
      <c r="C273" s="206"/>
      <c r="D273" s="206"/>
      <c r="E273" s="206"/>
      <c r="F273" s="207"/>
      <c r="G273" s="208"/>
      <c r="H273" s="209"/>
      <c r="I273" s="109" t="s">
        <v>261</v>
      </c>
      <c r="J273" s="204"/>
      <c r="K273" s="204"/>
      <c r="L273" s="204"/>
      <c r="M273" s="203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</row>
    <row r="274" spans="1:70">
      <c r="A274" s="121"/>
      <c r="B274" s="122"/>
      <c r="C274" s="122"/>
      <c r="D274" s="122"/>
      <c r="E274" s="122"/>
      <c r="F274" s="123"/>
      <c r="G274" s="125"/>
      <c r="H274" s="126"/>
      <c r="I274" s="218" t="s">
        <v>263</v>
      </c>
      <c r="J274" s="127">
        <v>298478.56</v>
      </c>
      <c r="K274" s="222">
        <v>67320</v>
      </c>
      <c r="L274" s="222">
        <v>67320</v>
      </c>
      <c r="M274" s="124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</row>
    <row r="275" spans="1:70">
      <c r="A275" s="121"/>
      <c r="B275" s="122"/>
      <c r="C275" s="122"/>
      <c r="D275" s="122"/>
      <c r="E275" s="122"/>
      <c r="F275" s="123"/>
      <c r="G275" s="125"/>
      <c r="H275" s="126"/>
      <c r="I275" s="109" t="s">
        <v>195</v>
      </c>
      <c r="J275" s="127">
        <v>130903</v>
      </c>
      <c r="K275" s="222">
        <v>118932</v>
      </c>
      <c r="L275" s="222">
        <v>118932</v>
      </c>
      <c r="M275" s="124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</row>
    <row r="276" spans="1:70">
      <c r="A276" s="121"/>
      <c r="B276" s="122"/>
      <c r="C276" s="122"/>
      <c r="D276" s="122"/>
      <c r="E276" s="122"/>
      <c r="F276" s="123"/>
      <c r="G276" s="125"/>
      <c r="H276" s="126"/>
      <c r="I276" s="109" t="s">
        <v>236</v>
      </c>
      <c r="J276" s="127"/>
      <c r="K276" s="127"/>
      <c r="L276" s="127"/>
      <c r="M276" s="124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</row>
    <row r="277" spans="1:70">
      <c r="A277" s="121"/>
      <c r="B277" s="122"/>
      <c r="C277" s="122"/>
      <c r="D277" s="122"/>
      <c r="E277" s="122"/>
      <c r="F277" s="123"/>
      <c r="G277" s="125"/>
      <c r="H277" s="126"/>
      <c r="I277" s="109" t="s">
        <v>197</v>
      </c>
      <c r="J277" s="127"/>
      <c r="K277" s="127"/>
      <c r="L277" s="127"/>
      <c r="M277" s="124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</row>
    <row r="278" spans="1:70">
      <c r="A278" s="121"/>
      <c r="B278" s="122"/>
      <c r="C278" s="122"/>
      <c r="D278" s="122"/>
      <c r="E278" s="122"/>
      <c r="F278" s="123"/>
      <c r="G278" s="125"/>
      <c r="H278" s="126"/>
      <c r="I278" s="109" t="s">
        <v>198</v>
      </c>
      <c r="J278" s="127"/>
      <c r="K278" s="127"/>
      <c r="L278" s="127"/>
      <c r="M278" s="124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</row>
    <row r="279" spans="1:70">
      <c r="A279" s="121"/>
      <c r="B279" s="122"/>
      <c r="C279" s="122"/>
      <c r="D279" s="122"/>
      <c r="E279" s="122"/>
      <c r="F279" s="123"/>
      <c r="G279" s="125"/>
      <c r="H279" s="126"/>
      <c r="I279" s="109" t="s">
        <v>235</v>
      </c>
      <c r="J279" s="127"/>
      <c r="K279" s="127"/>
      <c r="L279" s="127"/>
      <c r="M279" s="124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</row>
    <row r="280" spans="1:70">
      <c r="A280" s="121"/>
      <c r="B280" s="122"/>
      <c r="C280" s="122"/>
      <c r="D280" s="122"/>
      <c r="E280" s="122"/>
      <c r="F280" s="123"/>
      <c r="G280" s="125"/>
      <c r="H280" s="126"/>
      <c r="I280" s="109" t="s">
        <v>238</v>
      </c>
      <c r="J280" s="127"/>
      <c r="K280" s="127"/>
      <c r="L280" s="127"/>
      <c r="M280" s="124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</row>
    <row r="281" spans="1:70">
      <c r="A281" s="121"/>
      <c r="B281" s="122"/>
      <c r="C281" s="122"/>
      <c r="D281" s="122"/>
      <c r="E281" s="122"/>
      <c r="F281" s="123"/>
      <c r="G281" s="125"/>
      <c r="H281" s="126"/>
      <c r="I281" s="109" t="s">
        <v>239</v>
      </c>
      <c r="J281" s="127"/>
      <c r="K281" s="127"/>
      <c r="L281" s="127"/>
      <c r="M281" s="124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</row>
    <row r="282" spans="1:70">
      <c r="A282" s="121"/>
      <c r="B282" s="122"/>
      <c r="C282" s="122"/>
      <c r="D282" s="122"/>
      <c r="E282" s="122"/>
      <c r="F282" s="123"/>
      <c r="G282" s="125"/>
      <c r="H282" s="126"/>
      <c r="I282" s="109" t="s">
        <v>269</v>
      </c>
      <c r="J282" s="127">
        <v>23075.33</v>
      </c>
      <c r="K282" s="127"/>
      <c r="L282" s="127"/>
      <c r="M282" s="124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</row>
    <row r="283" spans="1:70">
      <c r="A283" s="205"/>
      <c r="B283" s="206"/>
      <c r="C283" s="206"/>
      <c r="D283" s="206"/>
      <c r="E283" s="206"/>
      <c r="F283" s="207"/>
      <c r="G283" s="208"/>
      <c r="H283" s="209"/>
      <c r="I283" s="109"/>
      <c r="J283" s="204"/>
      <c r="K283" s="204"/>
      <c r="L283" s="204"/>
      <c r="M283" s="203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</row>
    <row r="284" spans="1:70">
      <c r="A284" s="205"/>
      <c r="B284" s="206"/>
      <c r="C284" s="206"/>
      <c r="D284" s="206"/>
      <c r="E284" s="206"/>
      <c r="F284" s="207"/>
      <c r="G284" s="208"/>
      <c r="H284" s="209"/>
      <c r="I284" s="109"/>
      <c r="J284" s="204"/>
      <c r="K284" s="204"/>
      <c r="L284" s="204"/>
      <c r="M284" s="203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</row>
    <row r="285" spans="1:70">
      <c r="A285" s="205"/>
      <c r="B285" s="206"/>
      <c r="C285" s="206"/>
      <c r="D285" s="206"/>
      <c r="E285" s="206"/>
      <c r="F285" s="207"/>
      <c r="G285" s="208"/>
      <c r="H285" s="209"/>
      <c r="I285" s="109"/>
      <c r="J285" s="204"/>
      <c r="K285" s="204"/>
      <c r="L285" s="204"/>
      <c r="M285" s="203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</row>
    <row r="286" spans="1:70">
      <c r="A286" s="205"/>
      <c r="B286" s="206"/>
      <c r="C286" s="206"/>
      <c r="D286" s="206"/>
      <c r="E286" s="206"/>
      <c r="F286" s="207"/>
      <c r="G286" s="208"/>
      <c r="H286" s="209"/>
      <c r="I286" s="109"/>
      <c r="J286" s="204"/>
      <c r="K286" s="204"/>
      <c r="L286" s="204"/>
      <c r="M286" s="203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</row>
    <row r="287" spans="1:70" ht="17.25" customHeight="1">
      <c r="A287" s="205"/>
      <c r="B287" s="206"/>
      <c r="C287" s="206"/>
      <c r="D287" s="206"/>
      <c r="E287" s="206"/>
      <c r="F287" s="207"/>
      <c r="G287" s="208"/>
      <c r="H287" s="209"/>
      <c r="I287" s="109"/>
      <c r="J287" s="204"/>
      <c r="K287" s="204"/>
      <c r="L287" s="204"/>
      <c r="M287" s="203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</row>
    <row r="288" spans="1:70">
      <c r="A288" s="121"/>
      <c r="B288" s="122"/>
      <c r="C288" s="122"/>
      <c r="D288" s="122"/>
      <c r="E288" s="122"/>
      <c r="F288" s="123"/>
      <c r="G288" s="125"/>
      <c r="H288" s="126"/>
      <c r="I288" s="109"/>
      <c r="J288" s="127"/>
      <c r="K288" s="127"/>
      <c r="L288" s="127"/>
      <c r="M288" s="124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</row>
    <row r="289" spans="1:70">
      <c r="A289" s="121"/>
      <c r="B289" s="122"/>
      <c r="C289" s="122"/>
      <c r="D289" s="122"/>
      <c r="E289" s="122"/>
      <c r="F289" s="123"/>
      <c r="G289" s="125"/>
      <c r="H289" s="126"/>
      <c r="I289" s="227" t="s">
        <v>232</v>
      </c>
      <c r="J289" s="129">
        <f>SUM(J290:J300)</f>
        <v>0</v>
      </c>
      <c r="K289" s="129">
        <f t="shared" ref="K289" si="53">SUM(K290:K300)</f>
        <v>0</v>
      </c>
      <c r="L289" s="129">
        <f t="shared" ref="L289" si="54">SUM(L290:L300)</f>
        <v>0</v>
      </c>
      <c r="M289" s="124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</row>
    <row r="290" spans="1:70">
      <c r="A290" s="121"/>
      <c r="B290" s="122"/>
      <c r="C290" s="122"/>
      <c r="D290" s="122"/>
      <c r="E290" s="122"/>
      <c r="F290" s="123"/>
      <c r="G290" s="125"/>
      <c r="H290" s="126"/>
      <c r="I290" s="109" t="s">
        <v>193</v>
      </c>
      <c r="J290" s="127"/>
      <c r="K290" s="127"/>
      <c r="L290" s="127"/>
      <c r="M290" s="124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</row>
    <row r="291" spans="1:70">
      <c r="A291" s="205"/>
      <c r="B291" s="206"/>
      <c r="C291" s="206"/>
      <c r="D291" s="206"/>
      <c r="E291" s="206"/>
      <c r="F291" s="207"/>
      <c r="G291" s="208"/>
      <c r="H291" s="209"/>
      <c r="I291" s="109" t="s">
        <v>260</v>
      </c>
      <c r="J291" s="204"/>
      <c r="K291" s="204"/>
      <c r="L291" s="204"/>
      <c r="M291" s="203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</row>
    <row r="292" spans="1:70">
      <c r="A292" s="121"/>
      <c r="B292" s="122"/>
      <c r="C292" s="122"/>
      <c r="D292" s="122"/>
      <c r="E292" s="122"/>
      <c r="F292" s="123"/>
      <c r="G292" s="125"/>
      <c r="H292" s="126"/>
      <c r="I292" s="109" t="s">
        <v>231</v>
      </c>
      <c r="J292" s="127">
        <v>0</v>
      </c>
      <c r="K292" s="127">
        <v>0</v>
      </c>
      <c r="L292" s="127">
        <v>0</v>
      </c>
      <c r="M292" s="124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</row>
    <row r="293" spans="1:70">
      <c r="A293" s="121"/>
      <c r="B293" s="122"/>
      <c r="C293" s="122"/>
      <c r="D293" s="122"/>
      <c r="E293" s="122"/>
      <c r="F293" s="123"/>
      <c r="G293" s="125"/>
      <c r="H293" s="126"/>
      <c r="I293" s="109" t="s">
        <v>195</v>
      </c>
      <c r="J293" s="127"/>
      <c r="K293" s="127"/>
      <c r="L293" s="127"/>
      <c r="M293" s="124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</row>
    <row r="294" spans="1:70">
      <c r="A294" s="121"/>
      <c r="B294" s="122"/>
      <c r="C294" s="122"/>
      <c r="D294" s="122"/>
      <c r="E294" s="122"/>
      <c r="F294" s="123"/>
      <c r="G294" s="125"/>
      <c r="H294" s="126"/>
      <c r="I294" s="109" t="s">
        <v>236</v>
      </c>
      <c r="J294" s="127"/>
      <c r="K294" s="127"/>
      <c r="L294" s="127"/>
      <c r="M294" s="124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</row>
    <row r="295" spans="1:70">
      <c r="A295" s="121"/>
      <c r="B295" s="122"/>
      <c r="C295" s="122"/>
      <c r="D295" s="122"/>
      <c r="E295" s="122"/>
      <c r="F295" s="123"/>
      <c r="G295" s="125"/>
      <c r="H295" s="126"/>
      <c r="I295" s="109" t="s">
        <v>237</v>
      </c>
      <c r="J295" s="127"/>
      <c r="K295" s="127"/>
      <c r="L295" s="127"/>
      <c r="M295" s="124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</row>
    <row r="296" spans="1:70">
      <c r="A296" s="121"/>
      <c r="B296" s="122"/>
      <c r="C296" s="122"/>
      <c r="D296" s="122"/>
      <c r="E296" s="122"/>
      <c r="F296" s="123"/>
      <c r="G296" s="125"/>
      <c r="H296" s="126"/>
      <c r="I296" s="109" t="s">
        <v>198</v>
      </c>
      <c r="J296" s="127"/>
      <c r="K296" s="127"/>
      <c r="L296" s="127"/>
      <c r="M296" s="124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</row>
    <row r="297" spans="1:70">
      <c r="A297" s="121"/>
      <c r="B297" s="122"/>
      <c r="C297" s="122"/>
      <c r="D297" s="122"/>
      <c r="E297" s="122"/>
      <c r="F297" s="123"/>
      <c r="G297" s="125"/>
      <c r="H297" s="126"/>
      <c r="I297" s="109" t="s">
        <v>235</v>
      </c>
      <c r="J297" s="127"/>
      <c r="K297" s="127"/>
      <c r="L297" s="127"/>
      <c r="M297" s="124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</row>
    <row r="298" spans="1:70">
      <c r="A298" s="99"/>
      <c r="B298" s="100"/>
      <c r="C298" s="100"/>
      <c r="D298" s="100"/>
      <c r="E298" s="100"/>
      <c r="F298" s="101"/>
      <c r="G298" s="107"/>
      <c r="H298" s="108"/>
      <c r="I298" s="109" t="s">
        <v>238</v>
      </c>
      <c r="J298" s="127"/>
      <c r="K298" s="127"/>
      <c r="L298" s="127"/>
      <c r="M298" s="106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</row>
    <row r="299" spans="1:70">
      <c r="A299" s="99"/>
      <c r="B299" s="100"/>
      <c r="C299" s="100"/>
      <c r="D299" s="100"/>
      <c r="E299" s="100"/>
      <c r="F299" s="101"/>
      <c r="G299" s="107"/>
      <c r="H299" s="108"/>
      <c r="I299" s="109" t="s">
        <v>239</v>
      </c>
      <c r="J299" s="127"/>
      <c r="K299" s="127"/>
      <c r="L299" s="127"/>
      <c r="M299" s="106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</row>
    <row r="300" spans="1:70">
      <c r="A300" s="99"/>
      <c r="B300" s="100"/>
      <c r="C300" s="100"/>
      <c r="D300" s="100"/>
      <c r="E300" s="100"/>
      <c r="F300" s="101"/>
      <c r="G300" s="107"/>
      <c r="H300" s="108"/>
      <c r="I300" s="109" t="s">
        <v>269</v>
      </c>
      <c r="J300" s="127"/>
      <c r="K300" s="127"/>
      <c r="L300" s="127"/>
      <c r="M300" s="106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</row>
    <row r="301" spans="1:70">
      <c r="A301" s="205"/>
      <c r="B301" s="206"/>
      <c r="C301" s="206"/>
      <c r="D301" s="206"/>
      <c r="E301" s="206"/>
      <c r="F301" s="207"/>
      <c r="G301" s="208"/>
      <c r="H301" s="209"/>
      <c r="I301" s="109"/>
      <c r="J301" s="204"/>
      <c r="K301" s="204"/>
      <c r="L301" s="204"/>
      <c r="M301" s="203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</row>
    <row r="302" spans="1:70">
      <c r="A302" s="205"/>
      <c r="B302" s="206"/>
      <c r="C302" s="206"/>
      <c r="D302" s="206"/>
      <c r="E302" s="206"/>
      <c r="F302" s="207"/>
      <c r="G302" s="208"/>
      <c r="H302" s="209"/>
      <c r="I302" s="109"/>
      <c r="J302" s="204"/>
      <c r="K302" s="204"/>
      <c r="L302" s="204"/>
      <c r="M302" s="203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</row>
    <row r="303" spans="1:70">
      <c r="A303" s="205"/>
      <c r="B303" s="206"/>
      <c r="C303" s="206"/>
      <c r="D303" s="206"/>
      <c r="E303" s="206"/>
      <c r="F303" s="207"/>
      <c r="G303" s="208"/>
      <c r="H303" s="209"/>
      <c r="I303" s="109"/>
      <c r="J303" s="204"/>
      <c r="K303" s="204"/>
      <c r="L303" s="204"/>
      <c r="M303" s="203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</row>
    <row r="304" spans="1:70">
      <c r="A304" s="205"/>
      <c r="B304" s="206"/>
      <c r="C304" s="206"/>
      <c r="D304" s="206"/>
      <c r="E304" s="206"/>
      <c r="F304" s="207"/>
      <c r="G304" s="208"/>
      <c r="H304" s="209"/>
      <c r="I304" s="109"/>
      <c r="J304" s="204"/>
      <c r="K304" s="204"/>
      <c r="L304" s="204"/>
      <c r="M304" s="203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</row>
    <row r="305" spans="1:70">
      <c r="A305" s="99"/>
      <c r="B305" s="100"/>
      <c r="C305" s="100"/>
      <c r="D305" s="100"/>
      <c r="E305" s="100"/>
      <c r="F305" s="101"/>
      <c r="G305" s="107"/>
      <c r="H305" s="108"/>
      <c r="I305" s="47"/>
      <c r="J305" s="105"/>
      <c r="K305" s="105"/>
      <c r="L305" s="105"/>
      <c r="M305" s="106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</row>
    <row r="306" spans="1:70">
      <c r="A306" s="99"/>
      <c r="B306" s="100"/>
      <c r="C306" s="100"/>
      <c r="D306" s="100"/>
      <c r="E306" s="100"/>
      <c r="F306" s="101"/>
      <c r="G306" s="107"/>
      <c r="H306" s="108"/>
      <c r="I306" s="47"/>
      <c r="J306" s="105"/>
      <c r="K306" s="105"/>
      <c r="L306" s="105"/>
      <c r="M306" s="106"/>
    </row>
    <row r="307" spans="1:70">
      <c r="A307" s="99"/>
      <c r="B307" s="100"/>
      <c r="C307" s="100"/>
      <c r="D307" s="100"/>
      <c r="E307" s="100"/>
      <c r="F307" s="101"/>
      <c r="G307" s="107"/>
      <c r="H307" s="108"/>
      <c r="I307" s="47"/>
      <c r="J307" s="105"/>
      <c r="K307" s="105"/>
      <c r="L307" s="105"/>
      <c r="M307" s="106"/>
    </row>
    <row r="308" spans="1:70">
      <c r="A308" s="99"/>
      <c r="B308" s="100"/>
      <c r="C308" s="100"/>
      <c r="D308" s="100"/>
      <c r="E308" s="100"/>
      <c r="F308" s="101"/>
      <c r="G308" s="107"/>
      <c r="H308" s="108"/>
      <c r="I308" s="47"/>
      <c r="J308" s="105"/>
      <c r="K308" s="105"/>
      <c r="L308" s="105"/>
      <c r="M308" s="106"/>
    </row>
    <row r="309" spans="1:70" s="36" customFormat="1">
      <c r="A309" s="369" t="s">
        <v>218</v>
      </c>
      <c r="B309" s="370"/>
      <c r="C309" s="370"/>
      <c r="D309" s="370"/>
      <c r="E309" s="370"/>
      <c r="F309" s="371"/>
      <c r="G309" s="111" t="s">
        <v>221</v>
      </c>
      <c r="H309" s="112" t="s">
        <v>222</v>
      </c>
      <c r="I309" s="52"/>
      <c r="J309" s="43">
        <f>J311</f>
        <v>45028.66</v>
      </c>
      <c r="K309" s="43">
        <f t="shared" ref="K309:L309" si="55">K311</f>
        <v>0</v>
      </c>
      <c r="L309" s="43">
        <f t="shared" si="55"/>
        <v>0</v>
      </c>
      <c r="M309" s="53"/>
      <c r="N309" s="81"/>
      <c r="O309" s="81"/>
      <c r="P309" s="81"/>
      <c r="Q309" s="40"/>
    </row>
    <row r="310" spans="1:70" ht="24.75" customHeight="1">
      <c r="A310" s="372" t="s">
        <v>219</v>
      </c>
      <c r="B310" s="296"/>
      <c r="C310" s="296"/>
      <c r="D310" s="296"/>
      <c r="E310" s="296"/>
      <c r="F310" s="373"/>
      <c r="G310" s="5" t="s">
        <v>223</v>
      </c>
      <c r="H310" s="10" t="s">
        <v>225</v>
      </c>
      <c r="I310" s="47"/>
      <c r="J310" s="42"/>
      <c r="K310" s="42"/>
      <c r="L310" s="42"/>
      <c r="M310" s="48"/>
      <c r="N310" s="113"/>
      <c r="O310" s="113"/>
      <c r="P310" s="113"/>
      <c r="Q310" s="36"/>
    </row>
    <row r="311" spans="1:70" ht="23.25" customHeight="1">
      <c r="A311" s="372" t="s">
        <v>220</v>
      </c>
      <c r="B311" s="296"/>
      <c r="C311" s="296"/>
      <c r="D311" s="296"/>
      <c r="E311" s="296"/>
      <c r="F311" s="373"/>
      <c r="G311" s="5" t="s">
        <v>224</v>
      </c>
      <c r="H311" s="10" t="s">
        <v>226</v>
      </c>
      <c r="I311" s="114" t="s">
        <v>227</v>
      </c>
      <c r="J311" s="110">
        <f>J312</f>
        <v>45028.66</v>
      </c>
      <c r="K311" s="110">
        <f t="shared" ref="K311:L311" si="56">K312</f>
        <v>0</v>
      </c>
      <c r="L311" s="110">
        <f t="shared" si="56"/>
        <v>0</v>
      </c>
      <c r="M311" s="92"/>
    </row>
    <row r="312" spans="1:70">
      <c r="A312" s="93"/>
      <c r="B312" s="96"/>
      <c r="C312" s="96"/>
      <c r="D312" s="96"/>
      <c r="E312" s="96"/>
      <c r="F312" s="96"/>
      <c r="G312" s="90"/>
      <c r="H312" s="91"/>
      <c r="I312" s="109" t="s">
        <v>195</v>
      </c>
      <c r="J312" s="92">
        <v>45028.66</v>
      </c>
      <c r="K312" s="92"/>
      <c r="L312" s="92"/>
      <c r="M312" s="87"/>
    </row>
    <row r="313" spans="1:70">
      <c r="A313" s="93"/>
      <c r="B313" s="96"/>
      <c r="C313" s="96"/>
      <c r="D313" s="96"/>
      <c r="E313" s="96"/>
      <c r="F313" s="96"/>
      <c r="G313" s="90"/>
      <c r="H313" s="91"/>
      <c r="I313" s="47"/>
      <c r="J313" s="92"/>
      <c r="K313" s="92"/>
      <c r="L313" s="92"/>
      <c r="M313" s="87"/>
    </row>
    <row r="314" spans="1:70" s="36" customFormat="1">
      <c r="A314" s="374" t="s">
        <v>104</v>
      </c>
      <c r="B314" s="375"/>
      <c r="C314" s="375"/>
      <c r="D314" s="375"/>
      <c r="E314" s="375"/>
      <c r="F314" s="375"/>
      <c r="G314" s="67" t="s">
        <v>105</v>
      </c>
      <c r="H314" s="68" t="s">
        <v>21</v>
      </c>
      <c r="I314" s="52"/>
      <c r="J314" s="43"/>
      <c r="K314" s="43"/>
      <c r="L314" s="43"/>
      <c r="M314" s="53" t="s">
        <v>21</v>
      </c>
      <c r="N314" s="81"/>
      <c r="O314" s="81"/>
      <c r="P314" s="81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</row>
    <row r="315" spans="1:70" ht="15.75" thickBot="1">
      <c r="A315" s="376" t="s">
        <v>106</v>
      </c>
      <c r="B315" s="377"/>
      <c r="C315" s="377"/>
      <c r="D315" s="377"/>
      <c r="E315" s="377"/>
      <c r="F315" s="377"/>
      <c r="G315" s="4" t="s">
        <v>107</v>
      </c>
      <c r="H315" s="9" t="s">
        <v>108</v>
      </c>
      <c r="I315" s="55"/>
      <c r="J315" s="56"/>
      <c r="K315" s="56"/>
      <c r="L315" s="56"/>
      <c r="M315" s="57" t="s">
        <v>21</v>
      </c>
    </row>
  </sheetData>
  <mergeCells count="185">
    <mergeCell ref="A227:F227"/>
    <mergeCell ref="A228:F228"/>
    <mergeCell ref="A309:F309"/>
    <mergeCell ref="A310:F310"/>
    <mergeCell ref="A311:F311"/>
    <mergeCell ref="A139:F139"/>
    <mergeCell ref="A137:F137"/>
    <mergeCell ref="A198:F198"/>
    <mergeCell ref="A201:F201"/>
    <mergeCell ref="A202:F202"/>
    <mergeCell ref="A208:F208"/>
    <mergeCell ref="A209:F209"/>
    <mergeCell ref="A210:F210"/>
    <mergeCell ref="A147:F147"/>
    <mergeCell ref="A148:F148"/>
    <mergeCell ref="A149:F149"/>
    <mergeCell ref="A162:F162"/>
    <mergeCell ref="A183:F183"/>
    <mergeCell ref="A195:F195"/>
    <mergeCell ref="A141:F141"/>
    <mergeCell ref="A142:F142"/>
    <mergeCell ref="A143:F143"/>
    <mergeCell ref="A144:F144"/>
    <mergeCell ref="A145:F145"/>
    <mergeCell ref="A146:F146"/>
    <mergeCell ref="A152:F152"/>
    <mergeCell ref="A118:F118"/>
    <mergeCell ref="A123:F123"/>
    <mergeCell ref="A126:F126"/>
    <mergeCell ref="A124:F124"/>
    <mergeCell ref="A131:F131"/>
    <mergeCell ref="A128:F128"/>
    <mergeCell ref="A105:F105"/>
    <mergeCell ref="A106:F106"/>
    <mergeCell ref="A109:F109"/>
    <mergeCell ref="A110:F110"/>
    <mergeCell ref="A116:F116"/>
    <mergeCell ref="A117:F117"/>
    <mergeCell ref="A81:F81"/>
    <mergeCell ref="A82:F82"/>
    <mergeCell ref="A97:F97"/>
    <mergeCell ref="A99:F99"/>
    <mergeCell ref="A101:F101"/>
    <mergeCell ref="A103:F103"/>
    <mergeCell ref="A60:F60"/>
    <mergeCell ref="A63:F63"/>
    <mergeCell ref="A66:F66"/>
    <mergeCell ref="A76:F76"/>
    <mergeCell ref="A80:F80"/>
    <mergeCell ref="C17:I17"/>
    <mergeCell ref="A36:F36"/>
    <mergeCell ref="J7:M7"/>
    <mergeCell ref="J10:K10"/>
    <mergeCell ref="L10:M10"/>
    <mergeCell ref="J11:M11"/>
    <mergeCell ref="C15:I15"/>
    <mergeCell ref="C16:I16"/>
    <mergeCell ref="J8:M8"/>
    <mergeCell ref="J9:M9"/>
    <mergeCell ref="A28:F28"/>
    <mergeCell ref="A27:F27"/>
    <mergeCell ref="M25:M26"/>
    <mergeCell ref="A18:C18"/>
    <mergeCell ref="A19:D19"/>
    <mergeCell ref="E19:H19"/>
    <mergeCell ref="C20:K20"/>
    <mergeCell ref="J2:M2"/>
    <mergeCell ref="J1:M1"/>
    <mergeCell ref="J4:M4"/>
    <mergeCell ref="J5:M5"/>
    <mergeCell ref="J6:M6"/>
    <mergeCell ref="A315:F315"/>
    <mergeCell ref="A314:F314"/>
    <mergeCell ref="A151:F151"/>
    <mergeCell ref="A150:F150"/>
    <mergeCell ref="A140:F140"/>
    <mergeCell ref="A138:F138"/>
    <mergeCell ref="A136:F136"/>
    <mergeCell ref="A135:F135"/>
    <mergeCell ref="A134:F134"/>
    <mergeCell ref="A133:F133"/>
    <mergeCell ref="A130:F130"/>
    <mergeCell ref="A127:F127"/>
    <mergeCell ref="A122:F122"/>
    <mergeCell ref="A121:F121"/>
    <mergeCell ref="A115:F115"/>
    <mergeCell ref="A96:F96"/>
    <mergeCell ref="A95:F95"/>
    <mergeCell ref="A92:F92"/>
    <mergeCell ref="A58:F58"/>
    <mergeCell ref="A57:F57"/>
    <mergeCell ref="A56:F56"/>
    <mergeCell ref="A55:F55"/>
    <mergeCell ref="A54:F54"/>
    <mergeCell ref="A53:F53"/>
    <mergeCell ref="A52:F52"/>
    <mergeCell ref="A51:F51"/>
    <mergeCell ref="L48:L49"/>
    <mergeCell ref="M48:M49"/>
    <mergeCell ref="A49:F49"/>
    <mergeCell ref="A50:F50"/>
    <mergeCell ref="A48:F48"/>
    <mergeCell ref="G48:G49"/>
    <mergeCell ref="H48:H49"/>
    <mergeCell ref="I48:I49"/>
    <mergeCell ref="J48:J49"/>
    <mergeCell ref="K48:K49"/>
    <mergeCell ref="A47:F47"/>
    <mergeCell ref="L44:L45"/>
    <mergeCell ref="M44:M45"/>
    <mergeCell ref="A45:F45"/>
    <mergeCell ref="A46:F46"/>
    <mergeCell ref="A44:F44"/>
    <mergeCell ref="G44:G45"/>
    <mergeCell ref="H44:H45"/>
    <mergeCell ref="I44:I45"/>
    <mergeCell ref="J44:J45"/>
    <mergeCell ref="K44:K45"/>
    <mergeCell ref="M41:M42"/>
    <mergeCell ref="A42:F42"/>
    <mergeCell ref="A43:F43"/>
    <mergeCell ref="A41:F41"/>
    <mergeCell ref="G41:G42"/>
    <mergeCell ref="H41:H42"/>
    <mergeCell ref="I41:I42"/>
    <mergeCell ref="J41:J42"/>
    <mergeCell ref="K41:K42"/>
    <mergeCell ref="L41:L42"/>
    <mergeCell ref="A39:F39"/>
    <mergeCell ref="A40:F40"/>
    <mergeCell ref="A38:F38"/>
    <mergeCell ref="G38:G39"/>
    <mergeCell ref="H38:H39"/>
    <mergeCell ref="I38:I39"/>
    <mergeCell ref="J38:J39"/>
    <mergeCell ref="K38:K39"/>
    <mergeCell ref="L38:L39"/>
    <mergeCell ref="O1:BR1"/>
    <mergeCell ref="O2:BR2"/>
    <mergeCell ref="A24:F26"/>
    <mergeCell ref="G24:G26"/>
    <mergeCell ref="H24:H26"/>
    <mergeCell ref="I24:I26"/>
    <mergeCell ref="J24:M24"/>
    <mergeCell ref="M38:M39"/>
    <mergeCell ref="A37:F37"/>
    <mergeCell ref="M13:M14"/>
    <mergeCell ref="A35:F35"/>
    <mergeCell ref="A33:F33"/>
    <mergeCell ref="A34:F34"/>
    <mergeCell ref="A32:F32"/>
    <mergeCell ref="G32:G33"/>
    <mergeCell ref="H32:H33"/>
    <mergeCell ref="I32:I33"/>
    <mergeCell ref="J32:J33"/>
    <mergeCell ref="K32:K33"/>
    <mergeCell ref="L32:L33"/>
    <mergeCell ref="M32:M33"/>
    <mergeCell ref="A31:F31"/>
    <mergeCell ref="A30:F30"/>
    <mergeCell ref="A29:F29"/>
    <mergeCell ref="A184:F184"/>
    <mergeCell ref="A190:F190"/>
    <mergeCell ref="A191:F191"/>
    <mergeCell ref="A192:F192"/>
    <mergeCell ref="A194:F194"/>
    <mergeCell ref="A197:F197"/>
    <mergeCell ref="A199:F199"/>
    <mergeCell ref="A154:F154"/>
    <mergeCell ref="A155:F155"/>
    <mergeCell ref="A156:F156"/>
    <mergeCell ref="A157:F157"/>
    <mergeCell ref="A161:F161"/>
    <mergeCell ref="A179:F179"/>
    <mergeCell ref="A180:F180"/>
    <mergeCell ref="A182:F182"/>
    <mergeCell ref="A158:F158"/>
    <mergeCell ref="A159:F159"/>
    <mergeCell ref="A160:F160"/>
    <mergeCell ref="A172:F172"/>
    <mergeCell ref="A173:F173"/>
    <mergeCell ref="A174:F174"/>
    <mergeCell ref="A176:F176"/>
    <mergeCell ref="A177:F177"/>
    <mergeCell ref="A178:F178"/>
  </mergeCells>
  <pageMargins left="0" right="0" top="0" bottom="0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59"/>
  <sheetViews>
    <sheetView tabSelected="1" view="pageBreakPreview" zoomScale="110" zoomScaleSheetLayoutView="110" workbookViewId="0">
      <selection activeCell="I15" sqref="I15:CM15"/>
    </sheetView>
  </sheetViews>
  <sheetFormatPr defaultColWidth="0.85546875" defaultRowHeight="11.25"/>
  <cols>
    <col min="1" max="2" width="0.85546875" style="97"/>
    <col min="3" max="3" width="2.7109375" style="97" bestFit="1" customWidth="1"/>
    <col min="4" max="60" width="0.85546875" style="97"/>
    <col min="61" max="61" width="0.85546875" style="97" customWidth="1"/>
    <col min="62" max="64" width="0.85546875" style="97"/>
    <col min="65" max="65" width="0.85546875" style="97" customWidth="1"/>
    <col min="66" max="75" width="0.85546875" style="97"/>
    <col min="76" max="77" width="0.85546875" style="97" customWidth="1"/>
    <col min="78" max="163" width="0.85546875" style="97"/>
    <col min="164" max="164" width="11.140625" style="97" customWidth="1"/>
    <col min="165" max="316" width="0.85546875" style="97"/>
    <col min="317" max="317" width="0.85546875" style="97" customWidth="1"/>
    <col min="318" max="320" width="0.85546875" style="97"/>
    <col min="321" max="321" width="0.85546875" style="97" customWidth="1"/>
    <col min="322" max="331" width="0.85546875" style="97"/>
    <col min="332" max="333" width="0.85546875" style="97" customWidth="1"/>
    <col min="334" max="572" width="0.85546875" style="97"/>
    <col min="573" max="573" width="0.85546875" style="97" customWidth="1"/>
    <col min="574" max="576" width="0.85546875" style="97"/>
    <col min="577" max="577" width="0.85546875" style="97" customWidth="1"/>
    <col min="578" max="587" width="0.85546875" style="97"/>
    <col min="588" max="589" width="0.85546875" style="97" customWidth="1"/>
    <col min="590" max="828" width="0.85546875" style="97"/>
    <col min="829" max="829" width="0.85546875" style="97" customWidth="1"/>
    <col min="830" max="832" width="0.85546875" style="97"/>
    <col min="833" max="833" width="0.85546875" style="97" customWidth="1"/>
    <col min="834" max="843" width="0.85546875" style="97"/>
    <col min="844" max="845" width="0.85546875" style="97" customWidth="1"/>
    <col min="846" max="1084" width="0.85546875" style="97"/>
    <col min="1085" max="1085" width="0.85546875" style="97" customWidth="1"/>
    <col min="1086" max="1088" width="0.85546875" style="97"/>
    <col min="1089" max="1089" width="0.85546875" style="97" customWidth="1"/>
    <col min="1090" max="1099" width="0.85546875" style="97"/>
    <col min="1100" max="1101" width="0.85546875" style="97" customWidth="1"/>
    <col min="1102" max="1340" width="0.85546875" style="97"/>
    <col min="1341" max="1341" width="0.85546875" style="97" customWidth="1"/>
    <col min="1342" max="1344" width="0.85546875" style="97"/>
    <col min="1345" max="1345" width="0.85546875" style="97" customWidth="1"/>
    <col min="1346" max="1355" width="0.85546875" style="97"/>
    <col min="1356" max="1357" width="0.85546875" style="97" customWidth="1"/>
    <col min="1358" max="1596" width="0.85546875" style="97"/>
    <col min="1597" max="1597" width="0.85546875" style="97" customWidth="1"/>
    <col min="1598" max="1600" width="0.85546875" style="97"/>
    <col min="1601" max="1601" width="0.85546875" style="97" customWidth="1"/>
    <col min="1602" max="1611" width="0.85546875" style="97"/>
    <col min="1612" max="1613" width="0.85546875" style="97" customWidth="1"/>
    <col min="1614" max="1852" width="0.85546875" style="97"/>
    <col min="1853" max="1853" width="0.85546875" style="97" customWidth="1"/>
    <col min="1854" max="1856" width="0.85546875" style="97"/>
    <col min="1857" max="1857" width="0.85546875" style="97" customWidth="1"/>
    <col min="1858" max="1867" width="0.85546875" style="97"/>
    <col min="1868" max="1869" width="0.85546875" style="97" customWidth="1"/>
    <col min="1870" max="2108" width="0.85546875" style="97"/>
    <col min="2109" max="2109" width="0.85546875" style="97" customWidth="1"/>
    <col min="2110" max="2112" width="0.85546875" style="97"/>
    <col min="2113" max="2113" width="0.85546875" style="97" customWidth="1"/>
    <col min="2114" max="2123" width="0.85546875" style="97"/>
    <col min="2124" max="2125" width="0.85546875" style="97" customWidth="1"/>
    <col min="2126" max="2364" width="0.85546875" style="97"/>
    <col min="2365" max="2365" width="0.85546875" style="97" customWidth="1"/>
    <col min="2366" max="2368" width="0.85546875" style="97"/>
    <col min="2369" max="2369" width="0.85546875" style="97" customWidth="1"/>
    <col min="2370" max="2379" width="0.85546875" style="97"/>
    <col min="2380" max="2381" width="0.85546875" style="97" customWidth="1"/>
    <col min="2382" max="2620" width="0.85546875" style="97"/>
    <col min="2621" max="2621" width="0.85546875" style="97" customWidth="1"/>
    <col min="2622" max="2624" width="0.85546875" style="97"/>
    <col min="2625" max="2625" width="0.85546875" style="97" customWidth="1"/>
    <col min="2626" max="2635" width="0.85546875" style="97"/>
    <col min="2636" max="2637" width="0.85546875" style="97" customWidth="1"/>
    <col min="2638" max="2876" width="0.85546875" style="97"/>
    <col min="2877" max="2877" width="0.85546875" style="97" customWidth="1"/>
    <col min="2878" max="2880" width="0.85546875" style="97"/>
    <col min="2881" max="2881" width="0.85546875" style="97" customWidth="1"/>
    <col min="2882" max="2891" width="0.85546875" style="97"/>
    <col min="2892" max="2893" width="0.85546875" style="97" customWidth="1"/>
    <col min="2894" max="3132" width="0.85546875" style="97"/>
    <col min="3133" max="3133" width="0.85546875" style="97" customWidth="1"/>
    <col min="3134" max="3136" width="0.85546875" style="97"/>
    <col min="3137" max="3137" width="0.85546875" style="97" customWidth="1"/>
    <col min="3138" max="3147" width="0.85546875" style="97"/>
    <col min="3148" max="3149" width="0.85546875" style="97" customWidth="1"/>
    <col min="3150" max="3388" width="0.85546875" style="97"/>
    <col min="3389" max="3389" width="0.85546875" style="97" customWidth="1"/>
    <col min="3390" max="3392" width="0.85546875" style="97"/>
    <col min="3393" max="3393" width="0.85546875" style="97" customWidth="1"/>
    <col min="3394" max="3403" width="0.85546875" style="97"/>
    <col min="3404" max="3405" width="0.85546875" style="97" customWidth="1"/>
    <col min="3406" max="3644" width="0.85546875" style="97"/>
    <col min="3645" max="3645" width="0.85546875" style="97" customWidth="1"/>
    <col min="3646" max="3648" width="0.85546875" style="97"/>
    <col min="3649" max="3649" width="0.85546875" style="97" customWidth="1"/>
    <col min="3650" max="3659" width="0.85546875" style="97"/>
    <col min="3660" max="3661" width="0.85546875" style="97" customWidth="1"/>
    <col min="3662" max="3900" width="0.85546875" style="97"/>
    <col min="3901" max="3901" width="0.85546875" style="97" customWidth="1"/>
    <col min="3902" max="3904" width="0.85546875" style="97"/>
    <col min="3905" max="3905" width="0.85546875" style="97" customWidth="1"/>
    <col min="3906" max="3915" width="0.85546875" style="97"/>
    <col min="3916" max="3917" width="0.85546875" style="97" customWidth="1"/>
    <col min="3918" max="4156" width="0.85546875" style="97"/>
    <col min="4157" max="4157" width="0.85546875" style="97" customWidth="1"/>
    <col min="4158" max="4160" width="0.85546875" style="97"/>
    <col min="4161" max="4161" width="0.85546875" style="97" customWidth="1"/>
    <col min="4162" max="4171" width="0.85546875" style="97"/>
    <col min="4172" max="4173" width="0.85546875" style="97" customWidth="1"/>
    <col min="4174" max="4412" width="0.85546875" style="97"/>
    <col min="4413" max="4413" width="0.85546875" style="97" customWidth="1"/>
    <col min="4414" max="4416" width="0.85546875" style="97"/>
    <col min="4417" max="4417" width="0.85546875" style="97" customWidth="1"/>
    <col min="4418" max="4427" width="0.85546875" style="97"/>
    <col min="4428" max="4429" width="0.85546875" style="97" customWidth="1"/>
    <col min="4430" max="4668" width="0.85546875" style="97"/>
    <col min="4669" max="4669" width="0.85546875" style="97" customWidth="1"/>
    <col min="4670" max="4672" width="0.85546875" style="97"/>
    <col min="4673" max="4673" width="0.85546875" style="97" customWidth="1"/>
    <col min="4674" max="4683" width="0.85546875" style="97"/>
    <col min="4684" max="4685" width="0.85546875" style="97" customWidth="1"/>
    <col min="4686" max="4924" width="0.85546875" style="97"/>
    <col min="4925" max="4925" width="0.85546875" style="97" customWidth="1"/>
    <col min="4926" max="4928" width="0.85546875" style="97"/>
    <col min="4929" max="4929" width="0.85546875" style="97" customWidth="1"/>
    <col min="4930" max="4939" width="0.85546875" style="97"/>
    <col min="4940" max="4941" width="0.85546875" style="97" customWidth="1"/>
    <col min="4942" max="5180" width="0.85546875" style="97"/>
    <col min="5181" max="5181" width="0.85546875" style="97" customWidth="1"/>
    <col min="5182" max="5184" width="0.85546875" style="97"/>
    <col min="5185" max="5185" width="0.85546875" style="97" customWidth="1"/>
    <col min="5186" max="5195" width="0.85546875" style="97"/>
    <col min="5196" max="5197" width="0.85546875" style="97" customWidth="1"/>
    <col min="5198" max="5436" width="0.85546875" style="97"/>
    <col min="5437" max="5437" width="0.85546875" style="97" customWidth="1"/>
    <col min="5438" max="5440" width="0.85546875" style="97"/>
    <col min="5441" max="5441" width="0.85546875" style="97" customWidth="1"/>
    <col min="5442" max="5451" width="0.85546875" style="97"/>
    <col min="5452" max="5453" width="0.85546875" style="97" customWidth="1"/>
    <col min="5454" max="5692" width="0.85546875" style="97"/>
    <col min="5693" max="5693" width="0.85546875" style="97" customWidth="1"/>
    <col min="5694" max="5696" width="0.85546875" style="97"/>
    <col min="5697" max="5697" width="0.85546875" style="97" customWidth="1"/>
    <col min="5698" max="5707" width="0.85546875" style="97"/>
    <col min="5708" max="5709" width="0.85546875" style="97" customWidth="1"/>
    <col min="5710" max="5948" width="0.85546875" style="97"/>
    <col min="5949" max="5949" width="0.85546875" style="97" customWidth="1"/>
    <col min="5950" max="5952" width="0.85546875" style="97"/>
    <col min="5953" max="5953" width="0.85546875" style="97" customWidth="1"/>
    <col min="5954" max="5963" width="0.85546875" style="97"/>
    <col min="5964" max="5965" width="0.85546875" style="97" customWidth="1"/>
    <col min="5966" max="6204" width="0.85546875" style="97"/>
    <col min="6205" max="6205" width="0.85546875" style="97" customWidth="1"/>
    <col min="6206" max="6208" width="0.85546875" style="97"/>
    <col min="6209" max="6209" width="0.85546875" style="97" customWidth="1"/>
    <col min="6210" max="6219" width="0.85546875" style="97"/>
    <col min="6220" max="6221" width="0.85546875" style="97" customWidth="1"/>
    <col min="6222" max="6460" width="0.85546875" style="97"/>
    <col min="6461" max="6461" width="0.85546875" style="97" customWidth="1"/>
    <col min="6462" max="6464" width="0.85546875" style="97"/>
    <col min="6465" max="6465" width="0.85546875" style="97" customWidth="1"/>
    <col min="6466" max="6475" width="0.85546875" style="97"/>
    <col min="6476" max="6477" width="0.85546875" style="97" customWidth="1"/>
    <col min="6478" max="6716" width="0.85546875" style="97"/>
    <col min="6717" max="6717" width="0.85546875" style="97" customWidth="1"/>
    <col min="6718" max="6720" width="0.85546875" style="97"/>
    <col min="6721" max="6721" width="0.85546875" style="97" customWidth="1"/>
    <col min="6722" max="6731" width="0.85546875" style="97"/>
    <col min="6732" max="6733" width="0.85546875" style="97" customWidth="1"/>
    <col min="6734" max="6972" width="0.85546875" style="97"/>
    <col min="6973" max="6973" width="0.85546875" style="97" customWidth="1"/>
    <col min="6974" max="6976" width="0.85546875" style="97"/>
    <col min="6977" max="6977" width="0.85546875" style="97" customWidth="1"/>
    <col min="6978" max="6987" width="0.85546875" style="97"/>
    <col min="6988" max="6989" width="0.85546875" style="97" customWidth="1"/>
    <col min="6990" max="7228" width="0.85546875" style="97"/>
    <col min="7229" max="7229" width="0.85546875" style="97" customWidth="1"/>
    <col min="7230" max="7232" width="0.85546875" style="97"/>
    <col min="7233" max="7233" width="0.85546875" style="97" customWidth="1"/>
    <col min="7234" max="7243" width="0.85546875" style="97"/>
    <col min="7244" max="7245" width="0.85546875" style="97" customWidth="1"/>
    <col min="7246" max="7484" width="0.85546875" style="97"/>
    <col min="7485" max="7485" width="0.85546875" style="97" customWidth="1"/>
    <col min="7486" max="7488" width="0.85546875" style="97"/>
    <col min="7489" max="7489" width="0.85546875" style="97" customWidth="1"/>
    <col min="7490" max="7499" width="0.85546875" style="97"/>
    <col min="7500" max="7501" width="0.85546875" style="97" customWidth="1"/>
    <col min="7502" max="7740" width="0.85546875" style="97"/>
    <col min="7741" max="7741" width="0.85546875" style="97" customWidth="1"/>
    <col min="7742" max="7744" width="0.85546875" style="97"/>
    <col min="7745" max="7745" width="0.85546875" style="97" customWidth="1"/>
    <col min="7746" max="7755" width="0.85546875" style="97"/>
    <col min="7756" max="7757" width="0.85546875" style="97" customWidth="1"/>
    <col min="7758" max="7996" width="0.85546875" style="97"/>
    <col min="7997" max="7997" width="0.85546875" style="97" customWidth="1"/>
    <col min="7998" max="8000" width="0.85546875" style="97"/>
    <col min="8001" max="8001" width="0.85546875" style="97" customWidth="1"/>
    <col min="8002" max="8011" width="0.85546875" style="97"/>
    <col min="8012" max="8013" width="0.85546875" style="97" customWidth="1"/>
    <col min="8014" max="8252" width="0.85546875" style="97"/>
    <col min="8253" max="8253" width="0.85546875" style="97" customWidth="1"/>
    <col min="8254" max="8256" width="0.85546875" style="97"/>
    <col min="8257" max="8257" width="0.85546875" style="97" customWidth="1"/>
    <col min="8258" max="8267" width="0.85546875" style="97"/>
    <col min="8268" max="8269" width="0.85546875" style="97" customWidth="1"/>
    <col min="8270" max="8508" width="0.85546875" style="97"/>
    <col min="8509" max="8509" width="0.85546875" style="97" customWidth="1"/>
    <col min="8510" max="8512" width="0.85546875" style="97"/>
    <col min="8513" max="8513" width="0.85546875" style="97" customWidth="1"/>
    <col min="8514" max="8523" width="0.85546875" style="97"/>
    <col min="8524" max="8525" width="0.85546875" style="97" customWidth="1"/>
    <col min="8526" max="8764" width="0.85546875" style="97"/>
    <col min="8765" max="8765" width="0.85546875" style="97" customWidth="1"/>
    <col min="8766" max="8768" width="0.85546875" style="97"/>
    <col min="8769" max="8769" width="0.85546875" style="97" customWidth="1"/>
    <col min="8770" max="8779" width="0.85546875" style="97"/>
    <col min="8780" max="8781" width="0.85546875" style="97" customWidth="1"/>
    <col min="8782" max="9020" width="0.85546875" style="97"/>
    <col min="9021" max="9021" width="0.85546875" style="97" customWidth="1"/>
    <col min="9022" max="9024" width="0.85546875" style="97"/>
    <col min="9025" max="9025" width="0.85546875" style="97" customWidth="1"/>
    <col min="9026" max="9035" width="0.85546875" style="97"/>
    <col min="9036" max="9037" width="0.85546875" style="97" customWidth="1"/>
    <col min="9038" max="9276" width="0.85546875" style="97"/>
    <col min="9277" max="9277" width="0.85546875" style="97" customWidth="1"/>
    <col min="9278" max="9280" width="0.85546875" style="97"/>
    <col min="9281" max="9281" width="0.85546875" style="97" customWidth="1"/>
    <col min="9282" max="9291" width="0.85546875" style="97"/>
    <col min="9292" max="9293" width="0.85546875" style="97" customWidth="1"/>
    <col min="9294" max="9532" width="0.85546875" style="97"/>
    <col min="9533" max="9533" width="0.85546875" style="97" customWidth="1"/>
    <col min="9534" max="9536" width="0.85546875" style="97"/>
    <col min="9537" max="9537" width="0.85546875" style="97" customWidth="1"/>
    <col min="9538" max="9547" width="0.85546875" style="97"/>
    <col min="9548" max="9549" width="0.85546875" style="97" customWidth="1"/>
    <col min="9550" max="9788" width="0.85546875" style="97"/>
    <col min="9789" max="9789" width="0.85546875" style="97" customWidth="1"/>
    <col min="9790" max="9792" width="0.85546875" style="97"/>
    <col min="9793" max="9793" width="0.85546875" style="97" customWidth="1"/>
    <col min="9794" max="9803" width="0.85546875" style="97"/>
    <col min="9804" max="9805" width="0.85546875" style="97" customWidth="1"/>
    <col min="9806" max="10044" width="0.85546875" style="97"/>
    <col min="10045" max="10045" width="0.85546875" style="97" customWidth="1"/>
    <col min="10046" max="10048" width="0.85546875" style="97"/>
    <col min="10049" max="10049" width="0.85546875" style="97" customWidth="1"/>
    <col min="10050" max="10059" width="0.85546875" style="97"/>
    <col min="10060" max="10061" width="0.85546875" style="97" customWidth="1"/>
    <col min="10062" max="10300" width="0.85546875" style="97"/>
    <col min="10301" max="10301" width="0.85546875" style="97" customWidth="1"/>
    <col min="10302" max="10304" width="0.85546875" style="97"/>
    <col min="10305" max="10305" width="0.85546875" style="97" customWidth="1"/>
    <col min="10306" max="10315" width="0.85546875" style="97"/>
    <col min="10316" max="10317" width="0.85546875" style="97" customWidth="1"/>
    <col min="10318" max="10556" width="0.85546875" style="97"/>
    <col min="10557" max="10557" width="0.85546875" style="97" customWidth="1"/>
    <col min="10558" max="10560" width="0.85546875" style="97"/>
    <col min="10561" max="10561" width="0.85546875" style="97" customWidth="1"/>
    <col min="10562" max="10571" width="0.85546875" style="97"/>
    <col min="10572" max="10573" width="0.85546875" style="97" customWidth="1"/>
    <col min="10574" max="10812" width="0.85546875" style="97"/>
    <col min="10813" max="10813" width="0.85546875" style="97" customWidth="1"/>
    <col min="10814" max="10816" width="0.85546875" style="97"/>
    <col min="10817" max="10817" width="0.85546875" style="97" customWidth="1"/>
    <col min="10818" max="10827" width="0.85546875" style="97"/>
    <col min="10828" max="10829" width="0.85546875" style="97" customWidth="1"/>
    <col min="10830" max="11068" width="0.85546875" style="97"/>
    <col min="11069" max="11069" width="0.85546875" style="97" customWidth="1"/>
    <col min="11070" max="11072" width="0.85546875" style="97"/>
    <col min="11073" max="11073" width="0.85546875" style="97" customWidth="1"/>
    <col min="11074" max="11083" width="0.85546875" style="97"/>
    <col min="11084" max="11085" width="0.85546875" style="97" customWidth="1"/>
    <col min="11086" max="11324" width="0.85546875" style="97"/>
    <col min="11325" max="11325" width="0.85546875" style="97" customWidth="1"/>
    <col min="11326" max="11328" width="0.85546875" style="97"/>
    <col min="11329" max="11329" width="0.85546875" style="97" customWidth="1"/>
    <col min="11330" max="11339" width="0.85546875" style="97"/>
    <col min="11340" max="11341" width="0.85546875" style="97" customWidth="1"/>
    <col min="11342" max="11580" width="0.85546875" style="97"/>
    <col min="11581" max="11581" width="0.85546875" style="97" customWidth="1"/>
    <col min="11582" max="11584" width="0.85546875" style="97"/>
    <col min="11585" max="11585" width="0.85546875" style="97" customWidth="1"/>
    <col min="11586" max="11595" width="0.85546875" style="97"/>
    <col min="11596" max="11597" width="0.85546875" style="97" customWidth="1"/>
    <col min="11598" max="11836" width="0.85546875" style="97"/>
    <col min="11837" max="11837" width="0.85546875" style="97" customWidth="1"/>
    <col min="11838" max="11840" width="0.85546875" style="97"/>
    <col min="11841" max="11841" width="0.85546875" style="97" customWidth="1"/>
    <col min="11842" max="11851" width="0.85546875" style="97"/>
    <col min="11852" max="11853" width="0.85546875" style="97" customWidth="1"/>
    <col min="11854" max="12092" width="0.85546875" style="97"/>
    <col min="12093" max="12093" width="0.85546875" style="97" customWidth="1"/>
    <col min="12094" max="12096" width="0.85546875" style="97"/>
    <col min="12097" max="12097" width="0.85546875" style="97" customWidth="1"/>
    <col min="12098" max="12107" width="0.85546875" style="97"/>
    <col min="12108" max="12109" width="0.85546875" style="97" customWidth="1"/>
    <col min="12110" max="12348" width="0.85546875" style="97"/>
    <col min="12349" max="12349" width="0.85546875" style="97" customWidth="1"/>
    <col min="12350" max="12352" width="0.85546875" style="97"/>
    <col min="12353" max="12353" width="0.85546875" style="97" customWidth="1"/>
    <col min="12354" max="12363" width="0.85546875" style="97"/>
    <col min="12364" max="12365" width="0.85546875" style="97" customWidth="1"/>
    <col min="12366" max="12604" width="0.85546875" style="97"/>
    <col min="12605" max="12605" width="0.85546875" style="97" customWidth="1"/>
    <col min="12606" max="12608" width="0.85546875" style="97"/>
    <col min="12609" max="12609" width="0.85546875" style="97" customWidth="1"/>
    <col min="12610" max="12619" width="0.85546875" style="97"/>
    <col min="12620" max="12621" width="0.85546875" style="97" customWidth="1"/>
    <col min="12622" max="12860" width="0.85546875" style="97"/>
    <col min="12861" max="12861" width="0.85546875" style="97" customWidth="1"/>
    <col min="12862" max="12864" width="0.85546875" style="97"/>
    <col min="12865" max="12865" width="0.85546875" style="97" customWidth="1"/>
    <col min="12866" max="12875" width="0.85546875" style="97"/>
    <col min="12876" max="12877" width="0.85546875" style="97" customWidth="1"/>
    <col min="12878" max="13116" width="0.85546875" style="97"/>
    <col min="13117" max="13117" width="0.85546875" style="97" customWidth="1"/>
    <col min="13118" max="13120" width="0.85546875" style="97"/>
    <col min="13121" max="13121" width="0.85546875" style="97" customWidth="1"/>
    <col min="13122" max="13131" width="0.85546875" style="97"/>
    <col min="13132" max="13133" width="0.85546875" style="97" customWidth="1"/>
    <col min="13134" max="13372" width="0.85546875" style="97"/>
    <col min="13373" max="13373" width="0.85546875" style="97" customWidth="1"/>
    <col min="13374" max="13376" width="0.85546875" style="97"/>
    <col min="13377" max="13377" width="0.85546875" style="97" customWidth="1"/>
    <col min="13378" max="13387" width="0.85546875" style="97"/>
    <col min="13388" max="13389" width="0.85546875" style="97" customWidth="1"/>
    <col min="13390" max="13628" width="0.85546875" style="97"/>
    <col min="13629" max="13629" width="0.85546875" style="97" customWidth="1"/>
    <col min="13630" max="13632" width="0.85546875" style="97"/>
    <col min="13633" max="13633" width="0.85546875" style="97" customWidth="1"/>
    <col min="13634" max="13643" width="0.85546875" style="97"/>
    <col min="13644" max="13645" width="0.85546875" style="97" customWidth="1"/>
    <col min="13646" max="13884" width="0.85546875" style="97"/>
    <col min="13885" max="13885" width="0.85546875" style="97" customWidth="1"/>
    <col min="13886" max="13888" width="0.85546875" style="97"/>
    <col min="13889" max="13889" width="0.85546875" style="97" customWidth="1"/>
    <col min="13890" max="13899" width="0.85546875" style="97"/>
    <col min="13900" max="13901" width="0.85546875" style="97" customWidth="1"/>
    <col min="13902" max="14140" width="0.85546875" style="97"/>
    <col min="14141" max="14141" width="0.85546875" style="97" customWidth="1"/>
    <col min="14142" max="14144" width="0.85546875" style="97"/>
    <col min="14145" max="14145" width="0.85546875" style="97" customWidth="1"/>
    <col min="14146" max="14155" width="0.85546875" style="97"/>
    <col min="14156" max="14157" width="0.85546875" style="97" customWidth="1"/>
    <col min="14158" max="14396" width="0.85546875" style="97"/>
    <col min="14397" max="14397" width="0.85546875" style="97" customWidth="1"/>
    <col min="14398" max="14400" width="0.85546875" style="97"/>
    <col min="14401" max="14401" width="0.85546875" style="97" customWidth="1"/>
    <col min="14402" max="14411" width="0.85546875" style="97"/>
    <col min="14412" max="14413" width="0.85546875" style="97" customWidth="1"/>
    <col min="14414" max="14652" width="0.85546875" style="97"/>
    <col min="14653" max="14653" width="0.85546875" style="97" customWidth="1"/>
    <col min="14654" max="14656" width="0.85546875" style="97"/>
    <col min="14657" max="14657" width="0.85546875" style="97" customWidth="1"/>
    <col min="14658" max="14667" width="0.85546875" style="97"/>
    <col min="14668" max="14669" width="0.85546875" style="97" customWidth="1"/>
    <col min="14670" max="14908" width="0.85546875" style="97"/>
    <col min="14909" max="14909" width="0.85546875" style="97" customWidth="1"/>
    <col min="14910" max="14912" width="0.85546875" style="97"/>
    <col min="14913" max="14913" width="0.85546875" style="97" customWidth="1"/>
    <col min="14914" max="14923" width="0.85546875" style="97"/>
    <col min="14924" max="14925" width="0.85546875" style="97" customWidth="1"/>
    <col min="14926" max="15164" width="0.85546875" style="97"/>
    <col min="15165" max="15165" width="0.85546875" style="97" customWidth="1"/>
    <col min="15166" max="15168" width="0.85546875" style="97"/>
    <col min="15169" max="15169" width="0.85546875" style="97" customWidth="1"/>
    <col min="15170" max="15179" width="0.85546875" style="97"/>
    <col min="15180" max="15181" width="0.85546875" style="97" customWidth="1"/>
    <col min="15182" max="15420" width="0.85546875" style="97"/>
    <col min="15421" max="15421" width="0.85546875" style="97" customWidth="1"/>
    <col min="15422" max="15424" width="0.85546875" style="97"/>
    <col min="15425" max="15425" width="0.85546875" style="97" customWidth="1"/>
    <col min="15426" max="15435" width="0.85546875" style="97"/>
    <col min="15436" max="15437" width="0.85546875" style="97" customWidth="1"/>
    <col min="15438" max="15676" width="0.85546875" style="97"/>
    <col min="15677" max="15677" width="0.85546875" style="97" customWidth="1"/>
    <col min="15678" max="15680" width="0.85546875" style="97"/>
    <col min="15681" max="15681" width="0.85546875" style="97" customWidth="1"/>
    <col min="15682" max="15691" width="0.85546875" style="97"/>
    <col min="15692" max="15693" width="0.85546875" style="97" customWidth="1"/>
    <col min="15694" max="15932" width="0.85546875" style="97"/>
    <col min="15933" max="15933" width="0.85546875" style="97" customWidth="1"/>
    <col min="15934" max="15936" width="0.85546875" style="97"/>
    <col min="15937" max="15937" width="0.85546875" style="97" customWidth="1"/>
    <col min="15938" max="15947" width="0.85546875" style="97"/>
    <col min="15948" max="15949" width="0.85546875" style="97" customWidth="1"/>
    <col min="15950" max="16188" width="0.85546875" style="97"/>
    <col min="16189" max="16189" width="0.85546875" style="97" customWidth="1"/>
    <col min="16190" max="16192" width="0.85546875" style="97"/>
    <col min="16193" max="16193" width="0.85546875" style="97" customWidth="1"/>
    <col min="16194" max="16203" width="0.85546875" style="97"/>
    <col min="16204" max="16205" width="0.85546875" style="97" customWidth="1"/>
    <col min="16206" max="16384" width="0.85546875" style="97"/>
  </cols>
  <sheetData>
    <row r="1" spans="1:164" s="19" customFormat="1" ht="15" customHeight="1">
      <c r="B1" s="517" t="s">
        <v>127</v>
      </c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  <c r="BS1" s="517"/>
      <c r="BT1" s="517"/>
      <c r="BU1" s="517"/>
      <c r="BV1" s="517"/>
      <c r="BW1" s="517"/>
      <c r="BX1" s="517"/>
      <c r="BY1" s="517"/>
      <c r="BZ1" s="517"/>
      <c r="CA1" s="517"/>
      <c r="CB1" s="517"/>
      <c r="CC1" s="517"/>
      <c r="CD1" s="517"/>
      <c r="CE1" s="517"/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7"/>
      <c r="DF1" s="517"/>
      <c r="DG1" s="517"/>
      <c r="DH1" s="517"/>
      <c r="DI1" s="517"/>
      <c r="DJ1" s="517"/>
      <c r="DK1" s="517"/>
      <c r="DL1" s="517"/>
      <c r="DM1" s="517"/>
      <c r="DN1" s="517"/>
      <c r="DO1" s="517"/>
      <c r="DP1" s="517"/>
      <c r="DQ1" s="517"/>
      <c r="DR1" s="517"/>
      <c r="DS1" s="517"/>
      <c r="DT1" s="517"/>
      <c r="DU1" s="517"/>
      <c r="DV1" s="517"/>
      <c r="DW1" s="517"/>
      <c r="DX1" s="517"/>
      <c r="DY1" s="517"/>
      <c r="DZ1" s="517"/>
      <c r="EA1" s="517"/>
      <c r="EB1" s="517"/>
      <c r="EC1" s="517"/>
      <c r="ED1" s="517"/>
      <c r="EE1" s="517"/>
      <c r="EF1" s="517"/>
      <c r="EG1" s="517"/>
      <c r="EH1" s="517"/>
      <c r="EI1" s="517"/>
      <c r="EJ1" s="517"/>
      <c r="EK1" s="517"/>
      <c r="EL1" s="517"/>
      <c r="EM1" s="517"/>
      <c r="EN1" s="517"/>
      <c r="EO1" s="517"/>
      <c r="EP1" s="517"/>
      <c r="EQ1" s="517"/>
      <c r="ER1" s="517"/>
      <c r="ES1" s="517"/>
      <c r="ET1" s="517"/>
      <c r="EU1" s="517"/>
      <c r="EV1" s="517"/>
      <c r="EW1" s="517"/>
      <c r="EX1" s="517"/>
      <c r="EY1" s="517"/>
      <c r="EZ1" s="517"/>
      <c r="FA1" s="517"/>
      <c r="FB1" s="517"/>
      <c r="FC1" s="517"/>
      <c r="FD1" s="517"/>
    </row>
    <row r="3" spans="1:164" ht="11.25" customHeight="1">
      <c r="A3" s="518" t="s">
        <v>128</v>
      </c>
      <c r="B3" s="518"/>
      <c r="C3" s="518"/>
      <c r="D3" s="518"/>
      <c r="E3" s="518"/>
      <c r="F3" s="518"/>
      <c r="G3" s="518"/>
      <c r="H3" s="519"/>
      <c r="I3" s="524" t="s">
        <v>0</v>
      </c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  <c r="BM3" s="524"/>
      <c r="BN3" s="524"/>
      <c r="BO3" s="524"/>
      <c r="BP3" s="524"/>
      <c r="BQ3" s="524"/>
      <c r="BR3" s="524"/>
      <c r="BS3" s="524"/>
      <c r="BT3" s="524"/>
      <c r="BU3" s="524"/>
      <c r="BV3" s="524"/>
      <c r="BW3" s="524"/>
      <c r="BX3" s="524"/>
      <c r="BY3" s="524"/>
      <c r="BZ3" s="524"/>
      <c r="CA3" s="524"/>
      <c r="CB3" s="524"/>
      <c r="CC3" s="524"/>
      <c r="CD3" s="524"/>
      <c r="CE3" s="524"/>
      <c r="CF3" s="524"/>
      <c r="CG3" s="524"/>
      <c r="CH3" s="524"/>
      <c r="CI3" s="524"/>
      <c r="CJ3" s="524"/>
      <c r="CK3" s="524"/>
      <c r="CL3" s="524"/>
      <c r="CM3" s="525"/>
      <c r="CN3" s="530" t="s">
        <v>129</v>
      </c>
      <c r="CO3" s="518"/>
      <c r="CP3" s="518"/>
      <c r="CQ3" s="518"/>
      <c r="CR3" s="518"/>
      <c r="CS3" s="518"/>
      <c r="CT3" s="518"/>
      <c r="CU3" s="519"/>
      <c r="CV3" s="530" t="s">
        <v>130</v>
      </c>
      <c r="CW3" s="518"/>
      <c r="CX3" s="518"/>
      <c r="CY3" s="518"/>
      <c r="CZ3" s="518"/>
      <c r="DA3" s="518"/>
      <c r="DB3" s="518"/>
      <c r="DC3" s="518"/>
      <c r="DD3" s="518"/>
      <c r="DE3" s="519"/>
      <c r="DF3" s="533" t="s">
        <v>4</v>
      </c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  <c r="EE3" s="534"/>
      <c r="EF3" s="534"/>
      <c r="EG3" s="534"/>
      <c r="EH3" s="534"/>
      <c r="EI3" s="534"/>
      <c r="EJ3" s="534"/>
      <c r="EK3" s="534"/>
      <c r="EL3" s="534"/>
      <c r="EM3" s="534"/>
      <c r="EN3" s="534"/>
      <c r="EO3" s="534"/>
      <c r="EP3" s="534"/>
      <c r="EQ3" s="534"/>
      <c r="ER3" s="534"/>
      <c r="ES3" s="534"/>
      <c r="ET3" s="534"/>
      <c r="EU3" s="534"/>
      <c r="EV3" s="534"/>
      <c r="EW3" s="534"/>
      <c r="EX3" s="534"/>
      <c r="EY3" s="534"/>
      <c r="EZ3" s="534"/>
      <c r="FA3" s="534"/>
      <c r="FB3" s="534"/>
      <c r="FC3" s="534"/>
      <c r="FD3" s="534"/>
      <c r="FE3" s="534"/>
    </row>
    <row r="4" spans="1:164" ht="11.25" customHeight="1">
      <c r="A4" s="520"/>
      <c r="B4" s="520"/>
      <c r="C4" s="520"/>
      <c r="D4" s="520"/>
      <c r="E4" s="520"/>
      <c r="F4" s="520"/>
      <c r="G4" s="520"/>
      <c r="H4" s="521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7"/>
      <c r="CN4" s="531"/>
      <c r="CO4" s="520"/>
      <c r="CP4" s="520"/>
      <c r="CQ4" s="520"/>
      <c r="CR4" s="520"/>
      <c r="CS4" s="520"/>
      <c r="CT4" s="520"/>
      <c r="CU4" s="521"/>
      <c r="CV4" s="531"/>
      <c r="CW4" s="520"/>
      <c r="CX4" s="520"/>
      <c r="CY4" s="520"/>
      <c r="CZ4" s="520"/>
      <c r="DA4" s="520"/>
      <c r="DB4" s="520"/>
      <c r="DC4" s="520"/>
      <c r="DD4" s="520"/>
      <c r="DE4" s="521"/>
      <c r="DF4" s="535" t="s">
        <v>5</v>
      </c>
      <c r="DG4" s="536"/>
      <c r="DH4" s="536"/>
      <c r="DI4" s="536"/>
      <c r="DJ4" s="536"/>
      <c r="DK4" s="536"/>
      <c r="DL4" s="537" t="s">
        <v>202</v>
      </c>
      <c r="DM4" s="537"/>
      <c r="DN4" s="537"/>
      <c r="DO4" s="538" t="s">
        <v>6</v>
      </c>
      <c r="DP4" s="538"/>
      <c r="DQ4" s="538"/>
      <c r="DR4" s="539"/>
      <c r="DS4" s="535" t="s">
        <v>5</v>
      </c>
      <c r="DT4" s="536"/>
      <c r="DU4" s="536"/>
      <c r="DV4" s="536"/>
      <c r="DW4" s="536"/>
      <c r="DX4" s="536"/>
      <c r="DY4" s="537" t="s">
        <v>203</v>
      </c>
      <c r="DZ4" s="537"/>
      <c r="EA4" s="537"/>
      <c r="EB4" s="538" t="s">
        <v>6</v>
      </c>
      <c r="EC4" s="538"/>
      <c r="ED4" s="538"/>
      <c r="EE4" s="539"/>
      <c r="EF4" s="535" t="s">
        <v>5</v>
      </c>
      <c r="EG4" s="536"/>
      <c r="EH4" s="536"/>
      <c r="EI4" s="536"/>
      <c r="EJ4" s="536"/>
      <c r="EK4" s="536"/>
      <c r="EL4" s="537" t="s">
        <v>204</v>
      </c>
      <c r="EM4" s="537"/>
      <c r="EN4" s="537"/>
      <c r="EO4" s="538" t="s">
        <v>6</v>
      </c>
      <c r="EP4" s="538"/>
      <c r="EQ4" s="538"/>
      <c r="ER4" s="539"/>
      <c r="ES4" s="530" t="s">
        <v>7</v>
      </c>
      <c r="ET4" s="518"/>
      <c r="EU4" s="518"/>
      <c r="EV4" s="518"/>
      <c r="EW4" s="518"/>
      <c r="EX4" s="518"/>
      <c r="EY4" s="518"/>
      <c r="EZ4" s="518"/>
      <c r="FA4" s="518"/>
      <c r="FB4" s="518"/>
      <c r="FC4" s="518"/>
      <c r="FD4" s="518"/>
      <c r="FE4" s="518"/>
    </row>
    <row r="5" spans="1:164" ht="39" customHeight="1">
      <c r="A5" s="522"/>
      <c r="B5" s="522"/>
      <c r="C5" s="522"/>
      <c r="D5" s="522"/>
      <c r="E5" s="522"/>
      <c r="F5" s="522"/>
      <c r="G5" s="522"/>
      <c r="H5" s="523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528"/>
      <c r="BP5" s="528"/>
      <c r="BQ5" s="528"/>
      <c r="BR5" s="528"/>
      <c r="BS5" s="528"/>
      <c r="BT5" s="528"/>
      <c r="BU5" s="528"/>
      <c r="BV5" s="528"/>
      <c r="BW5" s="528"/>
      <c r="BX5" s="528"/>
      <c r="BY5" s="528"/>
      <c r="BZ5" s="528"/>
      <c r="CA5" s="528"/>
      <c r="CB5" s="528"/>
      <c r="CC5" s="528"/>
      <c r="CD5" s="528"/>
      <c r="CE5" s="528"/>
      <c r="CF5" s="528"/>
      <c r="CG5" s="528"/>
      <c r="CH5" s="528"/>
      <c r="CI5" s="528"/>
      <c r="CJ5" s="528"/>
      <c r="CK5" s="528"/>
      <c r="CL5" s="528"/>
      <c r="CM5" s="529"/>
      <c r="CN5" s="532"/>
      <c r="CO5" s="522"/>
      <c r="CP5" s="522"/>
      <c r="CQ5" s="522"/>
      <c r="CR5" s="522"/>
      <c r="CS5" s="522"/>
      <c r="CT5" s="522"/>
      <c r="CU5" s="523"/>
      <c r="CV5" s="532"/>
      <c r="CW5" s="522"/>
      <c r="CX5" s="522"/>
      <c r="CY5" s="522"/>
      <c r="CZ5" s="522"/>
      <c r="DA5" s="522"/>
      <c r="DB5" s="522"/>
      <c r="DC5" s="522"/>
      <c r="DD5" s="522"/>
      <c r="DE5" s="523"/>
      <c r="DF5" s="540" t="s">
        <v>131</v>
      </c>
      <c r="DG5" s="541"/>
      <c r="DH5" s="541"/>
      <c r="DI5" s="541"/>
      <c r="DJ5" s="541"/>
      <c r="DK5" s="541"/>
      <c r="DL5" s="541"/>
      <c r="DM5" s="541"/>
      <c r="DN5" s="541"/>
      <c r="DO5" s="541"/>
      <c r="DP5" s="541"/>
      <c r="DQ5" s="541"/>
      <c r="DR5" s="542"/>
      <c r="DS5" s="540" t="s">
        <v>132</v>
      </c>
      <c r="DT5" s="541"/>
      <c r="DU5" s="541"/>
      <c r="DV5" s="541"/>
      <c r="DW5" s="541"/>
      <c r="DX5" s="541"/>
      <c r="DY5" s="541"/>
      <c r="DZ5" s="541"/>
      <c r="EA5" s="541"/>
      <c r="EB5" s="541"/>
      <c r="EC5" s="541"/>
      <c r="ED5" s="541"/>
      <c r="EE5" s="542"/>
      <c r="EF5" s="540" t="s">
        <v>133</v>
      </c>
      <c r="EG5" s="541"/>
      <c r="EH5" s="541"/>
      <c r="EI5" s="541"/>
      <c r="EJ5" s="541"/>
      <c r="EK5" s="541"/>
      <c r="EL5" s="541"/>
      <c r="EM5" s="541"/>
      <c r="EN5" s="541"/>
      <c r="EO5" s="541"/>
      <c r="EP5" s="541"/>
      <c r="EQ5" s="541"/>
      <c r="ER5" s="542"/>
      <c r="ES5" s="532"/>
      <c r="ET5" s="522"/>
      <c r="EU5" s="522"/>
      <c r="EV5" s="522"/>
      <c r="EW5" s="522"/>
      <c r="EX5" s="522"/>
      <c r="EY5" s="522"/>
      <c r="EZ5" s="522"/>
      <c r="FA5" s="522"/>
      <c r="FB5" s="522"/>
      <c r="FC5" s="522"/>
      <c r="FD5" s="522"/>
      <c r="FE5" s="522"/>
    </row>
    <row r="6" spans="1:164" ht="12" thickBot="1">
      <c r="A6" s="502" t="s">
        <v>11</v>
      </c>
      <c r="B6" s="502"/>
      <c r="C6" s="502"/>
      <c r="D6" s="502"/>
      <c r="E6" s="502"/>
      <c r="F6" s="502"/>
      <c r="G6" s="502"/>
      <c r="H6" s="503"/>
      <c r="I6" s="502" t="s">
        <v>12</v>
      </c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  <c r="BE6" s="502"/>
      <c r="BF6" s="502"/>
      <c r="BG6" s="502"/>
      <c r="BH6" s="502"/>
      <c r="BI6" s="502"/>
      <c r="BJ6" s="502"/>
      <c r="BK6" s="502"/>
      <c r="BL6" s="502"/>
      <c r="BM6" s="502"/>
      <c r="BN6" s="502"/>
      <c r="BO6" s="502"/>
      <c r="BP6" s="502"/>
      <c r="BQ6" s="502"/>
      <c r="BR6" s="502"/>
      <c r="BS6" s="502"/>
      <c r="BT6" s="502"/>
      <c r="BU6" s="502"/>
      <c r="BV6" s="502"/>
      <c r="BW6" s="502"/>
      <c r="BX6" s="502"/>
      <c r="BY6" s="502"/>
      <c r="BZ6" s="502"/>
      <c r="CA6" s="502"/>
      <c r="CB6" s="502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3"/>
      <c r="CN6" s="504" t="s">
        <v>13</v>
      </c>
      <c r="CO6" s="505"/>
      <c r="CP6" s="505"/>
      <c r="CQ6" s="505"/>
      <c r="CR6" s="505"/>
      <c r="CS6" s="505"/>
      <c r="CT6" s="505"/>
      <c r="CU6" s="506"/>
      <c r="CV6" s="504" t="s">
        <v>14</v>
      </c>
      <c r="CW6" s="505"/>
      <c r="CX6" s="505"/>
      <c r="CY6" s="505"/>
      <c r="CZ6" s="505"/>
      <c r="DA6" s="505"/>
      <c r="DB6" s="505"/>
      <c r="DC6" s="505"/>
      <c r="DD6" s="505"/>
      <c r="DE6" s="506"/>
      <c r="DF6" s="504" t="s">
        <v>15</v>
      </c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6"/>
      <c r="DS6" s="504" t="s">
        <v>16</v>
      </c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6"/>
      <c r="EF6" s="504" t="s">
        <v>17</v>
      </c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6"/>
      <c r="ES6" s="504" t="s">
        <v>18</v>
      </c>
      <c r="ET6" s="505"/>
      <c r="EU6" s="505"/>
      <c r="EV6" s="505"/>
      <c r="EW6" s="505"/>
      <c r="EX6" s="505"/>
      <c r="EY6" s="505"/>
      <c r="EZ6" s="505"/>
      <c r="FA6" s="505"/>
      <c r="FB6" s="505"/>
      <c r="FC6" s="505"/>
      <c r="FD6" s="505"/>
      <c r="FE6" s="505"/>
    </row>
    <row r="7" spans="1:164" ht="12.75" customHeight="1">
      <c r="A7" s="507">
        <v>1</v>
      </c>
      <c r="B7" s="507"/>
      <c r="C7" s="507"/>
      <c r="D7" s="507"/>
      <c r="E7" s="507"/>
      <c r="F7" s="507"/>
      <c r="G7" s="507"/>
      <c r="H7" s="508"/>
      <c r="I7" s="509" t="s">
        <v>134</v>
      </c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0"/>
      <c r="CE7" s="510"/>
      <c r="CF7" s="510"/>
      <c r="CG7" s="510"/>
      <c r="CH7" s="510"/>
      <c r="CI7" s="510"/>
      <c r="CJ7" s="510"/>
      <c r="CK7" s="510"/>
      <c r="CL7" s="510"/>
      <c r="CM7" s="510"/>
      <c r="CN7" s="511" t="s">
        <v>135</v>
      </c>
      <c r="CO7" s="512"/>
      <c r="CP7" s="512"/>
      <c r="CQ7" s="512"/>
      <c r="CR7" s="512"/>
      <c r="CS7" s="512"/>
      <c r="CT7" s="512"/>
      <c r="CU7" s="513"/>
      <c r="CV7" s="488" t="s">
        <v>21</v>
      </c>
      <c r="CW7" s="486"/>
      <c r="CX7" s="486"/>
      <c r="CY7" s="486"/>
      <c r="CZ7" s="486"/>
      <c r="DA7" s="486"/>
      <c r="DB7" s="486"/>
      <c r="DC7" s="486"/>
      <c r="DD7" s="486"/>
      <c r="DE7" s="487"/>
      <c r="DF7" s="514">
        <f>DF8+DF9+DF10+DF14+DF25</f>
        <v>11014619.369999999</v>
      </c>
      <c r="DG7" s="515"/>
      <c r="DH7" s="515"/>
      <c r="DI7" s="515"/>
      <c r="DJ7" s="515"/>
      <c r="DK7" s="515"/>
      <c r="DL7" s="515"/>
      <c r="DM7" s="515"/>
      <c r="DN7" s="515"/>
      <c r="DO7" s="515"/>
      <c r="DP7" s="515"/>
      <c r="DQ7" s="515"/>
      <c r="DR7" s="516"/>
      <c r="DS7" s="514">
        <f>DS8+DS9+DS10+DS14+DS25</f>
        <v>8878301.4499999993</v>
      </c>
      <c r="DT7" s="515"/>
      <c r="DU7" s="515"/>
      <c r="DV7" s="515"/>
      <c r="DW7" s="515"/>
      <c r="DX7" s="515"/>
      <c r="DY7" s="515"/>
      <c r="DZ7" s="515"/>
      <c r="EA7" s="515"/>
      <c r="EB7" s="515"/>
      <c r="EC7" s="515"/>
      <c r="ED7" s="515"/>
      <c r="EE7" s="516"/>
      <c r="EF7" s="514">
        <f>EF8+EF9+EF10+EF14+EF25</f>
        <v>8981248.4499999993</v>
      </c>
      <c r="EG7" s="515"/>
      <c r="EH7" s="515"/>
      <c r="EI7" s="515"/>
      <c r="EJ7" s="515"/>
      <c r="EK7" s="515"/>
      <c r="EL7" s="515"/>
      <c r="EM7" s="515"/>
      <c r="EN7" s="515"/>
      <c r="EO7" s="515"/>
      <c r="EP7" s="515"/>
      <c r="EQ7" s="515"/>
      <c r="ER7" s="516"/>
      <c r="ES7" s="514">
        <f>ES8+ES9+ES10+ES14+ES25</f>
        <v>0</v>
      </c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6"/>
      <c r="FH7" s="197"/>
    </row>
    <row r="8" spans="1:164" ht="104.25" customHeight="1">
      <c r="A8" s="417" t="s">
        <v>136</v>
      </c>
      <c r="B8" s="417"/>
      <c r="C8" s="417"/>
      <c r="D8" s="417"/>
      <c r="E8" s="417"/>
      <c r="F8" s="417"/>
      <c r="G8" s="417"/>
      <c r="H8" s="418"/>
      <c r="I8" s="419" t="s">
        <v>137</v>
      </c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420"/>
      <c r="AY8" s="420"/>
      <c r="AZ8" s="420"/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/>
      <c r="BX8" s="420"/>
      <c r="BY8" s="420"/>
      <c r="BZ8" s="420"/>
      <c r="CA8" s="420"/>
      <c r="CB8" s="420"/>
      <c r="CC8" s="420"/>
      <c r="CD8" s="420"/>
      <c r="CE8" s="420"/>
      <c r="CF8" s="420"/>
      <c r="CG8" s="420"/>
      <c r="CH8" s="420"/>
      <c r="CI8" s="420"/>
      <c r="CJ8" s="420"/>
      <c r="CK8" s="420"/>
      <c r="CL8" s="420"/>
      <c r="CM8" s="420"/>
      <c r="CN8" s="421" t="s">
        <v>138</v>
      </c>
      <c r="CO8" s="417"/>
      <c r="CP8" s="417"/>
      <c r="CQ8" s="417"/>
      <c r="CR8" s="417"/>
      <c r="CS8" s="417"/>
      <c r="CT8" s="417"/>
      <c r="CU8" s="418"/>
      <c r="CV8" s="422" t="s">
        <v>21</v>
      </c>
      <c r="CW8" s="417"/>
      <c r="CX8" s="417"/>
      <c r="CY8" s="417"/>
      <c r="CZ8" s="417"/>
      <c r="DA8" s="417"/>
      <c r="DB8" s="417"/>
      <c r="DC8" s="417"/>
      <c r="DD8" s="417"/>
      <c r="DE8" s="418"/>
      <c r="DF8" s="423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5"/>
      <c r="DS8" s="423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5"/>
      <c r="EF8" s="423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5"/>
      <c r="ES8" s="423"/>
      <c r="ET8" s="424"/>
      <c r="EU8" s="424"/>
      <c r="EV8" s="424"/>
      <c r="EW8" s="424"/>
      <c r="EX8" s="424"/>
      <c r="EY8" s="424"/>
      <c r="EZ8" s="424"/>
      <c r="FA8" s="424"/>
      <c r="FB8" s="424"/>
      <c r="FC8" s="424"/>
      <c r="FD8" s="424"/>
      <c r="FE8" s="426"/>
    </row>
    <row r="9" spans="1:164" ht="24" customHeight="1">
      <c r="A9" s="417" t="s">
        <v>139</v>
      </c>
      <c r="B9" s="417"/>
      <c r="C9" s="417"/>
      <c r="D9" s="417"/>
      <c r="E9" s="417"/>
      <c r="F9" s="417"/>
      <c r="G9" s="417"/>
      <c r="H9" s="418"/>
      <c r="I9" s="419" t="s">
        <v>140</v>
      </c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  <c r="BJ9" s="420"/>
      <c r="BK9" s="420"/>
      <c r="BL9" s="420"/>
      <c r="BM9" s="420"/>
      <c r="BN9" s="420"/>
      <c r="BO9" s="420"/>
      <c r="BP9" s="420"/>
      <c r="BQ9" s="420"/>
      <c r="BR9" s="420"/>
      <c r="BS9" s="420"/>
      <c r="BT9" s="420"/>
      <c r="BU9" s="420"/>
      <c r="BV9" s="420"/>
      <c r="BW9" s="420"/>
      <c r="BX9" s="420"/>
      <c r="BY9" s="420"/>
      <c r="BZ9" s="420"/>
      <c r="CA9" s="420"/>
      <c r="CB9" s="420"/>
      <c r="CC9" s="420"/>
      <c r="CD9" s="420"/>
      <c r="CE9" s="420"/>
      <c r="CF9" s="420"/>
      <c r="CG9" s="420"/>
      <c r="CH9" s="420"/>
      <c r="CI9" s="420"/>
      <c r="CJ9" s="420"/>
      <c r="CK9" s="420"/>
      <c r="CL9" s="420"/>
      <c r="CM9" s="420"/>
      <c r="CN9" s="421" t="s">
        <v>141</v>
      </c>
      <c r="CO9" s="417"/>
      <c r="CP9" s="417"/>
      <c r="CQ9" s="417"/>
      <c r="CR9" s="417"/>
      <c r="CS9" s="417"/>
      <c r="CT9" s="417"/>
      <c r="CU9" s="418"/>
      <c r="CV9" s="422" t="s">
        <v>21</v>
      </c>
      <c r="CW9" s="417"/>
      <c r="CX9" s="417"/>
      <c r="CY9" s="417"/>
      <c r="CZ9" s="417"/>
      <c r="DA9" s="417"/>
      <c r="DB9" s="417"/>
      <c r="DC9" s="417"/>
      <c r="DD9" s="417"/>
      <c r="DE9" s="418"/>
      <c r="DF9" s="423"/>
      <c r="DG9" s="424"/>
      <c r="DH9" s="424"/>
      <c r="DI9" s="424"/>
      <c r="DJ9" s="424"/>
      <c r="DK9" s="424"/>
      <c r="DL9" s="424"/>
      <c r="DM9" s="424"/>
      <c r="DN9" s="424"/>
      <c r="DO9" s="424"/>
      <c r="DP9" s="424"/>
      <c r="DQ9" s="424"/>
      <c r="DR9" s="425"/>
      <c r="DS9" s="423"/>
      <c r="DT9" s="424"/>
      <c r="DU9" s="424"/>
      <c r="DV9" s="424"/>
      <c r="DW9" s="424"/>
      <c r="DX9" s="424"/>
      <c r="DY9" s="424"/>
      <c r="DZ9" s="424"/>
      <c r="EA9" s="424"/>
      <c r="EB9" s="424"/>
      <c r="EC9" s="424"/>
      <c r="ED9" s="424"/>
      <c r="EE9" s="425"/>
      <c r="EF9" s="423"/>
      <c r="EG9" s="424"/>
      <c r="EH9" s="424"/>
      <c r="EI9" s="424"/>
      <c r="EJ9" s="424"/>
      <c r="EK9" s="424"/>
      <c r="EL9" s="424"/>
      <c r="EM9" s="424"/>
      <c r="EN9" s="424"/>
      <c r="EO9" s="424"/>
      <c r="EP9" s="424"/>
      <c r="EQ9" s="424"/>
      <c r="ER9" s="425"/>
      <c r="ES9" s="423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6"/>
    </row>
    <row r="10" spans="1:164" ht="24" customHeight="1">
      <c r="A10" s="417" t="s">
        <v>142</v>
      </c>
      <c r="B10" s="417"/>
      <c r="C10" s="417"/>
      <c r="D10" s="417"/>
      <c r="E10" s="417"/>
      <c r="F10" s="417"/>
      <c r="G10" s="417"/>
      <c r="H10" s="418"/>
      <c r="I10" s="419" t="s">
        <v>143</v>
      </c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0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0"/>
      <c r="CA10" s="420"/>
      <c r="CB10" s="420"/>
      <c r="CC10" s="420"/>
      <c r="CD10" s="420"/>
      <c r="CE10" s="420"/>
      <c r="CF10" s="420"/>
      <c r="CG10" s="420"/>
      <c r="CH10" s="420"/>
      <c r="CI10" s="420"/>
      <c r="CJ10" s="420"/>
      <c r="CK10" s="420"/>
      <c r="CL10" s="420"/>
      <c r="CM10" s="420"/>
      <c r="CN10" s="421" t="s">
        <v>144</v>
      </c>
      <c r="CO10" s="417"/>
      <c r="CP10" s="417"/>
      <c r="CQ10" s="417"/>
      <c r="CR10" s="417"/>
      <c r="CS10" s="417"/>
      <c r="CT10" s="417"/>
      <c r="CU10" s="418"/>
      <c r="CV10" s="422" t="s">
        <v>21</v>
      </c>
      <c r="CW10" s="417"/>
      <c r="CX10" s="417"/>
      <c r="CY10" s="417"/>
      <c r="CZ10" s="417"/>
      <c r="DA10" s="417"/>
      <c r="DB10" s="417"/>
      <c r="DC10" s="417"/>
      <c r="DD10" s="417"/>
      <c r="DE10" s="418"/>
      <c r="DF10" s="423">
        <v>1239945.83</v>
      </c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5"/>
      <c r="DS10" s="423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5"/>
      <c r="EF10" s="423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5"/>
      <c r="ES10" s="423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6"/>
    </row>
    <row r="11" spans="1:164" s="245" customFormat="1" ht="24" customHeight="1">
      <c r="A11" s="417" t="s">
        <v>281</v>
      </c>
      <c r="B11" s="417"/>
      <c r="C11" s="417"/>
      <c r="D11" s="417"/>
      <c r="E11" s="417"/>
      <c r="F11" s="417"/>
      <c r="G11" s="417"/>
      <c r="H11" s="418"/>
      <c r="I11" s="427" t="s">
        <v>152</v>
      </c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8"/>
      <c r="BK11" s="428"/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8"/>
      <c r="CI11" s="428"/>
      <c r="CJ11" s="428"/>
      <c r="CK11" s="428"/>
      <c r="CL11" s="428"/>
      <c r="CM11" s="428"/>
      <c r="CN11" s="421" t="s">
        <v>282</v>
      </c>
      <c r="CO11" s="417"/>
      <c r="CP11" s="417"/>
      <c r="CQ11" s="417"/>
      <c r="CR11" s="417"/>
      <c r="CS11" s="417"/>
      <c r="CT11" s="417"/>
      <c r="CU11" s="418"/>
      <c r="CV11" s="422" t="s">
        <v>21</v>
      </c>
      <c r="CW11" s="417"/>
      <c r="CX11" s="417"/>
      <c r="CY11" s="417"/>
      <c r="CZ11" s="417"/>
      <c r="DA11" s="417"/>
      <c r="DB11" s="417"/>
      <c r="DC11" s="417"/>
      <c r="DD11" s="417"/>
      <c r="DE11" s="418"/>
      <c r="DF11" s="423" t="s">
        <v>21</v>
      </c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5"/>
      <c r="DS11" s="423"/>
      <c r="DT11" s="424"/>
      <c r="DU11" s="424"/>
      <c r="DV11" s="424"/>
      <c r="DW11" s="424"/>
      <c r="DX11" s="424"/>
      <c r="DY11" s="424"/>
      <c r="DZ11" s="424"/>
      <c r="EA11" s="424"/>
      <c r="EB11" s="424"/>
      <c r="EC11" s="424"/>
      <c r="ED11" s="424"/>
      <c r="EE11" s="425"/>
      <c r="EF11" s="423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4"/>
      <c r="ER11" s="425"/>
      <c r="ES11" s="423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6"/>
    </row>
    <row r="12" spans="1:164" s="245" customFormat="1" ht="24" customHeight="1">
      <c r="A12" s="417"/>
      <c r="B12" s="417"/>
      <c r="C12" s="417"/>
      <c r="D12" s="417"/>
      <c r="E12" s="417"/>
      <c r="F12" s="417"/>
      <c r="G12" s="417"/>
      <c r="H12" s="418"/>
      <c r="I12" s="419" t="s">
        <v>283</v>
      </c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0"/>
      <c r="BM12" s="420"/>
      <c r="BN12" s="420"/>
      <c r="BO12" s="420"/>
      <c r="BP12" s="420"/>
      <c r="BQ12" s="420"/>
      <c r="BR12" s="420"/>
      <c r="BS12" s="420"/>
      <c r="BT12" s="420"/>
      <c r="BU12" s="420"/>
      <c r="BV12" s="420"/>
      <c r="BW12" s="420"/>
      <c r="BX12" s="420"/>
      <c r="BY12" s="420"/>
      <c r="BZ12" s="420"/>
      <c r="CA12" s="420"/>
      <c r="CB12" s="420"/>
      <c r="CC12" s="420"/>
      <c r="CD12" s="420"/>
      <c r="CE12" s="420"/>
      <c r="CF12" s="420"/>
      <c r="CG12" s="420"/>
      <c r="CH12" s="420"/>
      <c r="CI12" s="420"/>
      <c r="CJ12" s="420"/>
      <c r="CK12" s="420"/>
      <c r="CL12" s="420"/>
      <c r="CM12" s="420"/>
      <c r="CN12" s="421" t="s">
        <v>284</v>
      </c>
      <c r="CO12" s="417"/>
      <c r="CP12" s="417"/>
      <c r="CQ12" s="417"/>
      <c r="CR12" s="417"/>
      <c r="CS12" s="417"/>
      <c r="CT12" s="417"/>
      <c r="CU12" s="418"/>
      <c r="CV12" s="422"/>
      <c r="CW12" s="417"/>
      <c r="CX12" s="417"/>
      <c r="CY12" s="417"/>
      <c r="CZ12" s="417"/>
      <c r="DA12" s="417"/>
      <c r="DB12" s="417"/>
      <c r="DC12" s="417"/>
      <c r="DD12" s="417"/>
      <c r="DE12" s="418"/>
      <c r="DF12" s="423"/>
      <c r="DG12" s="424"/>
      <c r="DH12" s="424"/>
      <c r="DI12" s="424"/>
      <c r="DJ12" s="424"/>
      <c r="DK12" s="424"/>
      <c r="DL12" s="424"/>
      <c r="DM12" s="424"/>
      <c r="DN12" s="424"/>
      <c r="DO12" s="424"/>
      <c r="DP12" s="424"/>
      <c r="DQ12" s="424"/>
      <c r="DR12" s="425"/>
      <c r="DS12" s="423"/>
      <c r="DT12" s="424"/>
      <c r="DU12" s="424"/>
      <c r="DV12" s="424"/>
      <c r="DW12" s="424"/>
      <c r="DX12" s="424"/>
      <c r="DY12" s="424"/>
      <c r="DZ12" s="424"/>
      <c r="EA12" s="424"/>
      <c r="EB12" s="424"/>
      <c r="EC12" s="424"/>
      <c r="ED12" s="424"/>
      <c r="EE12" s="425"/>
      <c r="EF12" s="423"/>
      <c r="EG12" s="424"/>
      <c r="EH12" s="424"/>
      <c r="EI12" s="424"/>
      <c r="EJ12" s="424"/>
      <c r="EK12" s="424"/>
      <c r="EL12" s="424"/>
      <c r="EM12" s="424"/>
      <c r="EN12" s="424"/>
      <c r="EO12" s="424"/>
      <c r="EP12" s="424"/>
      <c r="EQ12" s="424"/>
      <c r="ER12" s="425"/>
      <c r="ES12" s="423"/>
      <c r="ET12" s="424"/>
      <c r="EU12" s="424"/>
      <c r="EV12" s="424"/>
      <c r="EW12" s="424"/>
      <c r="EX12" s="424"/>
      <c r="EY12" s="424"/>
      <c r="EZ12" s="424"/>
      <c r="FA12" s="424"/>
      <c r="FB12" s="424"/>
      <c r="FC12" s="424"/>
      <c r="FD12" s="424"/>
      <c r="FE12" s="426"/>
    </row>
    <row r="13" spans="1:164" s="245" customFormat="1" ht="24" customHeight="1">
      <c r="A13" s="417" t="s">
        <v>285</v>
      </c>
      <c r="B13" s="417"/>
      <c r="C13" s="417"/>
      <c r="D13" s="417"/>
      <c r="E13" s="417"/>
      <c r="F13" s="417"/>
      <c r="G13" s="417"/>
      <c r="H13" s="418"/>
      <c r="I13" s="427" t="s">
        <v>155</v>
      </c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8"/>
      <c r="BE13" s="428"/>
      <c r="BF13" s="428"/>
      <c r="BG13" s="428"/>
      <c r="BH13" s="428"/>
      <c r="BI13" s="428"/>
      <c r="BJ13" s="428"/>
      <c r="BK13" s="428"/>
      <c r="BL13" s="428"/>
      <c r="BM13" s="428"/>
      <c r="BN13" s="428"/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1" t="s">
        <v>286</v>
      </c>
      <c r="CO13" s="417"/>
      <c r="CP13" s="417"/>
      <c r="CQ13" s="417"/>
      <c r="CR13" s="417"/>
      <c r="CS13" s="417"/>
      <c r="CT13" s="417"/>
      <c r="CU13" s="418"/>
      <c r="CV13" s="422" t="s">
        <v>21</v>
      </c>
      <c r="CW13" s="417"/>
      <c r="CX13" s="417"/>
      <c r="CY13" s="417"/>
      <c r="CZ13" s="417"/>
      <c r="DA13" s="417"/>
      <c r="DB13" s="417"/>
      <c r="DC13" s="417"/>
      <c r="DD13" s="417"/>
      <c r="DE13" s="418"/>
      <c r="DF13" s="423" t="s">
        <v>21</v>
      </c>
      <c r="DG13" s="424"/>
      <c r="DH13" s="424"/>
      <c r="DI13" s="424"/>
      <c r="DJ13" s="424"/>
      <c r="DK13" s="424"/>
      <c r="DL13" s="424"/>
      <c r="DM13" s="424"/>
      <c r="DN13" s="424"/>
      <c r="DO13" s="424"/>
      <c r="DP13" s="424"/>
      <c r="DQ13" s="424"/>
      <c r="DR13" s="425"/>
      <c r="DS13" s="423"/>
      <c r="DT13" s="424"/>
      <c r="DU13" s="424"/>
      <c r="DV13" s="424"/>
      <c r="DW13" s="424"/>
      <c r="DX13" s="424"/>
      <c r="DY13" s="424"/>
      <c r="DZ13" s="424"/>
      <c r="EA13" s="424"/>
      <c r="EB13" s="424"/>
      <c r="EC13" s="424"/>
      <c r="ED13" s="424"/>
      <c r="EE13" s="425"/>
      <c r="EF13" s="423"/>
      <c r="EG13" s="424"/>
      <c r="EH13" s="424"/>
      <c r="EI13" s="424"/>
      <c r="EJ13" s="424"/>
      <c r="EK13" s="424"/>
      <c r="EL13" s="424"/>
      <c r="EM13" s="424"/>
      <c r="EN13" s="424"/>
      <c r="EO13" s="424"/>
      <c r="EP13" s="424"/>
      <c r="EQ13" s="424"/>
      <c r="ER13" s="425"/>
      <c r="ES13" s="423"/>
      <c r="ET13" s="424"/>
      <c r="EU13" s="424"/>
      <c r="EV13" s="424"/>
      <c r="EW13" s="424"/>
      <c r="EX13" s="424"/>
      <c r="EY13" s="424"/>
      <c r="EZ13" s="424"/>
      <c r="FA13" s="424"/>
      <c r="FB13" s="424"/>
      <c r="FC13" s="424"/>
      <c r="FD13" s="424"/>
      <c r="FE13" s="426"/>
    </row>
    <row r="14" spans="1:164" ht="24" customHeight="1">
      <c r="A14" s="417" t="s">
        <v>145</v>
      </c>
      <c r="B14" s="417"/>
      <c r="C14" s="417"/>
      <c r="D14" s="417"/>
      <c r="E14" s="417"/>
      <c r="F14" s="417"/>
      <c r="G14" s="417"/>
      <c r="H14" s="418"/>
      <c r="I14" s="419" t="s">
        <v>146</v>
      </c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1" t="s">
        <v>147</v>
      </c>
      <c r="CO14" s="417"/>
      <c r="CP14" s="417"/>
      <c r="CQ14" s="417"/>
      <c r="CR14" s="417"/>
      <c r="CS14" s="417"/>
      <c r="CT14" s="417"/>
      <c r="CU14" s="418"/>
      <c r="CV14" s="422" t="s">
        <v>21</v>
      </c>
      <c r="CW14" s="417"/>
      <c r="CX14" s="417"/>
      <c r="CY14" s="417"/>
      <c r="CZ14" s="417"/>
      <c r="DA14" s="417"/>
      <c r="DB14" s="417"/>
      <c r="DC14" s="417"/>
      <c r="DD14" s="417"/>
      <c r="DE14" s="418"/>
      <c r="DF14" s="423">
        <f>DF15+DF18+DF22</f>
        <v>9774673.5399999991</v>
      </c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5"/>
      <c r="DS14" s="423">
        <f>DS15+DS18+DS22</f>
        <v>8878301.4499999993</v>
      </c>
      <c r="DT14" s="424"/>
      <c r="DU14" s="424"/>
      <c r="DV14" s="424"/>
      <c r="DW14" s="424"/>
      <c r="DX14" s="424"/>
      <c r="DY14" s="424"/>
      <c r="DZ14" s="424"/>
      <c r="EA14" s="424"/>
      <c r="EB14" s="424"/>
      <c r="EC14" s="424"/>
      <c r="ED14" s="424"/>
      <c r="EE14" s="425"/>
      <c r="EF14" s="423">
        <f>EF15+EF18+EF22</f>
        <v>8981248.4499999993</v>
      </c>
      <c r="EG14" s="424"/>
      <c r="EH14" s="424"/>
      <c r="EI14" s="424"/>
      <c r="EJ14" s="424"/>
      <c r="EK14" s="424"/>
      <c r="EL14" s="424"/>
      <c r="EM14" s="424"/>
      <c r="EN14" s="424"/>
      <c r="EO14" s="424"/>
      <c r="EP14" s="424"/>
      <c r="EQ14" s="424"/>
      <c r="ER14" s="425"/>
      <c r="ES14" s="423">
        <f>ES15+ES18+ES22</f>
        <v>0</v>
      </c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5"/>
    </row>
    <row r="15" spans="1:164" ht="34.5" customHeight="1">
      <c r="A15" s="417" t="s">
        <v>148</v>
      </c>
      <c r="B15" s="417"/>
      <c r="C15" s="417"/>
      <c r="D15" s="417"/>
      <c r="E15" s="417"/>
      <c r="F15" s="417"/>
      <c r="G15" s="417"/>
      <c r="H15" s="418"/>
      <c r="I15" s="493" t="s">
        <v>149</v>
      </c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  <c r="BD15" s="494"/>
      <c r="BE15" s="494"/>
      <c r="BF15" s="494"/>
      <c r="BG15" s="494"/>
      <c r="BH15" s="494"/>
      <c r="BI15" s="494"/>
      <c r="BJ15" s="494"/>
      <c r="BK15" s="494"/>
      <c r="BL15" s="494"/>
      <c r="BM15" s="494"/>
      <c r="BN15" s="494"/>
      <c r="BO15" s="494"/>
      <c r="BP15" s="494"/>
      <c r="BQ15" s="494"/>
      <c r="BR15" s="494"/>
      <c r="BS15" s="494"/>
      <c r="BT15" s="494"/>
      <c r="BU15" s="494"/>
      <c r="BV15" s="494"/>
      <c r="BW15" s="494"/>
      <c r="BX15" s="494"/>
      <c r="BY15" s="494"/>
      <c r="BZ15" s="494"/>
      <c r="CA15" s="494"/>
      <c r="CB15" s="494"/>
      <c r="CC15" s="494"/>
      <c r="CD15" s="494"/>
      <c r="CE15" s="494"/>
      <c r="CF15" s="494"/>
      <c r="CG15" s="494"/>
      <c r="CH15" s="494"/>
      <c r="CI15" s="494"/>
      <c r="CJ15" s="494"/>
      <c r="CK15" s="494"/>
      <c r="CL15" s="494"/>
      <c r="CM15" s="494"/>
      <c r="CN15" s="421" t="s">
        <v>150</v>
      </c>
      <c r="CO15" s="417"/>
      <c r="CP15" s="417"/>
      <c r="CQ15" s="417"/>
      <c r="CR15" s="417"/>
      <c r="CS15" s="417"/>
      <c r="CT15" s="417"/>
      <c r="CU15" s="418"/>
      <c r="CV15" s="422" t="s">
        <v>21</v>
      </c>
      <c r="CW15" s="417"/>
      <c r="CX15" s="417"/>
      <c r="CY15" s="417"/>
      <c r="CZ15" s="417"/>
      <c r="DA15" s="417"/>
      <c r="DB15" s="417"/>
      <c r="DC15" s="417"/>
      <c r="DD15" s="417"/>
      <c r="DE15" s="418"/>
      <c r="DF15" s="459">
        <f>DF16+DF17</f>
        <v>2405728.2200000002</v>
      </c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1"/>
      <c r="DS15" s="459">
        <f>DS16+DS17</f>
        <v>2453827</v>
      </c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1"/>
      <c r="EF15" s="459">
        <f>EF16+EF17</f>
        <v>2556774</v>
      </c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1"/>
      <c r="ES15" s="459">
        <f>ES16+ES17</f>
        <v>0</v>
      </c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1"/>
      <c r="FH15" s="197"/>
    </row>
    <row r="16" spans="1:164" ht="24" customHeight="1">
      <c r="A16" s="417" t="s">
        <v>151</v>
      </c>
      <c r="B16" s="417"/>
      <c r="C16" s="417"/>
      <c r="D16" s="417"/>
      <c r="E16" s="417"/>
      <c r="F16" s="417"/>
      <c r="G16" s="417"/>
      <c r="H16" s="418"/>
      <c r="I16" s="427" t="s">
        <v>152</v>
      </c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1" t="s">
        <v>153</v>
      </c>
      <c r="CO16" s="417"/>
      <c r="CP16" s="417"/>
      <c r="CQ16" s="417"/>
      <c r="CR16" s="417"/>
      <c r="CS16" s="417"/>
      <c r="CT16" s="417"/>
      <c r="CU16" s="418"/>
      <c r="CV16" s="422" t="s">
        <v>21</v>
      </c>
      <c r="CW16" s="417"/>
      <c r="CX16" s="417"/>
      <c r="CY16" s="417"/>
      <c r="CZ16" s="417"/>
      <c r="DA16" s="417"/>
      <c r="DB16" s="417"/>
      <c r="DC16" s="417"/>
      <c r="DD16" s="417"/>
      <c r="DE16" s="418"/>
      <c r="DF16" s="459">
        <f>вспомогательная!J154+вспомогательная!J176+вспомогательная!J194+вспомогательная!J212+вспомогательная!J213+вспомогательная!J274+вспомогательная!J275-24265.83</f>
        <v>2405728.2200000002</v>
      </c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1"/>
      <c r="DS16" s="459">
        <f>вспомогательная!K154+вспомогательная!K176+вспомогательная!K194+вспомогательная!K212+вспомогательная!K213+вспомогательная!K274+вспомогательная!K275</f>
        <v>2453827</v>
      </c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1"/>
      <c r="EF16" s="459">
        <f>вспомогательная!L154+вспомогательная!L176+вспомогательная!L194+вспомогательная!L212+вспомогательная!L213+вспомогательная!L274+вспомогательная!L275</f>
        <v>2556774</v>
      </c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1"/>
      <c r="ES16" s="459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1"/>
      <c r="FH16" s="197"/>
    </row>
    <row r="17" spans="1:164" ht="12.75" customHeight="1">
      <c r="A17" s="417" t="s">
        <v>154</v>
      </c>
      <c r="B17" s="417"/>
      <c r="C17" s="417"/>
      <c r="D17" s="417"/>
      <c r="E17" s="417"/>
      <c r="F17" s="417"/>
      <c r="G17" s="417"/>
      <c r="H17" s="418"/>
      <c r="I17" s="427" t="s">
        <v>155</v>
      </c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1" t="s">
        <v>156</v>
      </c>
      <c r="CO17" s="417"/>
      <c r="CP17" s="417"/>
      <c r="CQ17" s="417"/>
      <c r="CR17" s="417"/>
      <c r="CS17" s="417"/>
      <c r="CT17" s="417"/>
      <c r="CU17" s="418"/>
      <c r="CV17" s="422" t="s">
        <v>21</v>
      </c>
      <c r="CW17" s="417"/>
      <c r="CX17" s="417"/>
      <c r="CY17" s="417"/>
      <c r="CZ17" s="417"/>
      <c r="DA17" s="417"/>
      <c r="DB17" s="417"/>
      <c r="DC17" s="417"/>
      <c r="DD17" s="417"/>
      <c r="DE17" s="418"/>
      <c r="DF17" s="459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1"/>
      <c r="DS17" s="459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1"/>
      <c r="EF17" s="459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1"/>
      <c r="ES17" s="459"/>
      <c r="ET17" s="460"/>
      <c r="EU17" s="460"/>
      <c r="EV17" s="460"/>
      <c r="EW17" s="460"/>
      <c r="EX17" s="460"/>
      <c r="EY17" s="460"/>
      <c r="EZ17" s="460"/>
      <c r="FA17" s="460"/>
      <c r="FB17" s="460"/>
      <c r="FC17" s="460"/>
      <c r="FD17" s="460"/>
      <c r="FE17" s="461"/>
      <c r="FH17" s="197"/>
    </row>
    <row r="18" spans="1:164" ht="24" customHeight="1">
      <c r="A18" s="417" t="s">
        <v>157</v>
      </c>
      <c r="B18" s="417"/>
      <c r="C18" s="417"/>
      <c r="D18" s="417"/>
      <c r="E18" s="417"/>
      <c r="F18" s="417"/>
      <c r="G18" s="417"/>
      <c r="H18" s="418"/>
      <c r="I18" s="493" t="s">
        <v>158</v>
      </c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  <c r="BP18" s="494"/>
      <c r="BQ18" s="494"/>
      <c r="BR18" s="494"/>
      <c r="BS18" s="494"/>
      <c r="BT18" s="494"/>
      <c r="BU18" s="494"/>
      <c r="BV18" s="494"/>
      <c r="BW18" s="494"/>
      <c r="BX18" s="494"/>
      <c r="BY18" s="494"/>
      <c r="BZ18" s="494"/>
      <c r="CA18" s="494"/>
      <c r="CB18" s="494"/>
      <c r="CC18" s="494"/>
      <c r="CD18" s="494"/>
      <c r="CE18" s="494"/>
      <c r="CF18" s="494"/>
      <c r="CG18" s="494"/>
      <c r="CH18" s="494"/>
      <c r="CI18" s="494"/>
      <c r="CJ18" s="494"/>
      <c r="CK18" s="494"/>
      <c r="CL18" s="494"/>
      <c r="CM18" s="494"/>
      <c r="CN18" s="421" t="s">
        <v>159</v>
      </c>
      <c r="CO18" s="417"/>
      <c r="CP18" s="417"/>
      <c r="CQ18" s="417"/>
      <c r="CR18" s="417"/>
      <c r="CS18" s="417"/>
      <c r="CT18" s="417"/>
      <c r="CU18" s="418"/>
      <c r="CV18" s="422" t="s">
        <v>21</v>
      </c>
      <c r="CW18" s="417"/>
      <c r="CX18" s="417"/>
      <c r="CY18" s="417"/>
      <c r="CZ18" s="417"/>
      <c r="DA18" s="417"/>
      <c r="DB18" s="417"/>
      <c r="DC18" s="417"/>
      <c r="DD18" s="417"/>
      <c r="DE18" s="418"/>
      <c r="DF18" s="459">
        <f>DF19+DF20</f>
        <v>4860426.62</v>
      </c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1"/>
      <c r="DS18" s="459">
        <f>DS19+DS20</f>
        <v>1091627</v>
      </c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1"/>
      <c r="EF18" s="459">
        <f>EF19+EF20</f>
        <v>1091627</v>
      </c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1"/>
      <c r="ES18" s="459">
        <f>ES19+ES20</f>
        <v>0</v>
      </c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1"/>
      <c r="FH18" s="197"/>
    </row>
    <row r="19" spans="1:164" ht="24" customHeight="1">
      <c r="A19" s="417" t="s">
        <v>160</v>
      </c>
      <c r="B19" s="417"/>
      <c r="C19" s="417"/>
      <c r="D19" s="417"/>
      <c r="E19" s="417"/>
      <c r="F19" s="417"/>
      <c r="G19" s="417"/>
      <c r="H19" s="418"/>
      <c r="I19" s="427" t="s">
        <v>152</v>
      </c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  <c r="BZ19" s="428"/>
      <c r="CA19" s="428"/>
      <c r="CB19" s="428"/>
      <c r="CC19" s="428"/>
      <c r="CD19" s="428"/>
      <c r="CE19" s="428"/>
      <c r="CF19" s="428"/>
      <c r="CG19" s="428"/>
      <c r="CH19" s="428"/>
      <c r="CI19" s="428"/>
      <c r="CJ19" s="428"/>
      <c r="CK19" s="428"/>
      <c r="CL19" s="428"/>
      <c r="CM19" s="428"/>
      <c r="CN19" s="421" t="s">
        <v>161</v>
      </c>
      <c r="CO19" s="417"/>
      <c r="CP19" s="417"/>
      <c r="CQ19" s="417"/>
      <c r="CR19" s="417"/>
      <c r="CS19" s="417"/>
      <c r="CT19" s="417"/>
      <c r="CU19" s="418"/>
      <c r="CV19" s="422" t="s">
        <v>21</v>
      </c>
      <c r="CW19" s="417"/>
      <c r="CX19" s="417"/>
      <c r="CY19" s="417"/>
      <c r="CZ19" s="417"/>
      <c r="DA19" s="417"/>
      <c r="DB19" s="417"/>
      <c r="DC19" s="417"/>
      <c r="DD19" s="417"/>
      <c r="DE19" s="418"/>
      <c r="DF19" s="459">
        <f>2577887+2488610-51000+500000-450880.41+48000-252189.97</f>
        <v>4860426.62</v>
      </c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1"/>
      <c r="DS19" s="459">
        <v>1091627</v>
      </c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1"/>
      <c r="EF19" s="459">
        <v>1091627</v>
      </c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1"/>
      <c r="ES19" s="459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1"/>
      <c r="FH19" s="197"/>
    </row>
    <row r="20" spans="1:164" ht="12.75" customHeight="1">
      <c r="A20" s="417" t="s">
        <v>162</v>
      </c>
      <c r="B20" s="417"/>
      <c r="C20" s="417"/>
      <c r="D20" s="417"/>
      <c r="E20" s="417"/>
      <c r="F20" s="417"/>
      <c r="G20" s="417"/>
      <c r="H20" s="418"/>
      <c r="I20" s="427" t="s">
        <v>155</v>
      </c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8"/>
      <c r="BU20" s="428"/>
      <c r="BV20" s="428"/>
      <c r="BW20" s="428"/>
      <c r="BX20" s="428"/>
      <c r="BY20" s="428"/>
      <c r="BZ20" s="428"/>
      <c r="CA20" s="428"/>
      <c r="CB20" s="428"/>
      <c r="CC20" s="428"/>
      <c r="CD20" s="428"/>
      <c r="CE20" s="428"/>
      <c r="CF20" s="428"/>
      <c r="CG20" s="428"/>
      <c r="CH20" s="428"/>
      <c r="CI20" s="428"/>
      <c r="CJ20" s="428"/>
      <c r="CK20" s="428"/>
      <c r="CL20" s="428"/>
      <c r="CM20" s="428"/>
      <c r="CN20" s="421" t="s">
        <v>163</v>
      </c>
      <c r="CO20" s="417"/>
      <c r="CP20" s="417"/>
      <c r="CQ20" s="417"/>
      <c r="CR20" s="417"/>
      <c r="CS20" s="417"/>
      <c r="CT20" s="417"/>
      <c r="CU20" s="418"/>
      <c r="CV20" s="422" t="s">
        <v>21</v>
      </c>
      <c r="CW20" s="417"/>
      <c r="CX20" s="417"/>
      <c r="CY20" s="417"/>
      <c r="CZ20" s="417"/>
      <c r="DA20" s="417"/>
      <c r="DB20" s="417"/>
      <c r="DC20" s="417"/>
      <c r="DD20" s="417"/>
      <c r="DE20" s="418"/>
      <c r="DF20" s="459"/>
      <c r="DG20" s="460"/>
      <c r="DH20" s="460"/>
      <c r="DI20" s="460"/>
      <c r="DJ20" s="460"/>
      <c r="DK20" s="460"/>
      <c r="DL20" s="460"/>
      <c r="DM20" s="460"/>
      <c r="DN20" s="460"/>
      <c r="DO20" s="460"/>
      <c r="DP20" s="460"/>
      <c r="DQ20" s="460"/>
      <c r="DR20" s="461"/>
      <c r="DS20" s="459"/>
      <c r="DT20" s="460"/>
      <c r="DU20" s="460"/>
      <c r="DV20" s="460"/>
      <c r="DW20" s="460"/>
      <c r="DX20" s="460"/>
      <c r="DY20" s="460"/>
      <c r="DZ20" s="460"/>
      <c r="EA20" s="460"/>
      <c r="EB20" s="460"/>
      <c r="EC20" s="460"/>
      <c r="ED20" s="460"/>
      <c r="EE20" s="461"/>
      <c r="EF20" s="459"/>
      <c r="EG20" s="460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1"/>
      <c r="ES20" s="459"/>
      <c r="ET20" s="460"/>
      <c r="EU20" s="460"/>
      <c r="EV20" s="460"/>
      <c r="EW20" s="460"/>
      <c r="EX20" s="460"/>
      <c r="EY20" s="460"/>
      <c r="EZ20" s="460"/>
      <c r="FA20" s="460"/>
      <c r="FB20" s="460"/>
      <c r="FC20" s="460"/>
      <c r="FD20" s="460"/>
      <c r="FE20" s="461"/>
      <c r="FH20" s="197"/>
    </row>
    <row r="21" spans="1:164" ht="12.75" customHeight="1">
      <c r="A21" s="417" t="s">
        <v>164</v>
      </c>
      <c r="B21" s="417"/>
      <c r="C21" s="417"/>
      <c r="D21" s="417"/>
      <c r="E21" s="417"/>
      <c r="F21" s="417"/>
      <c r="G21" s="417"/>
      <c r="H21" s="418"/>
      <c r="I21" s="493" t="s">
        <v>165</v>
      </c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  <c r="BD21" s="494"/>
      <c r="BE21" s="494"/>
      <c r="BF21" s="494"/>
      <c r="BG21" s="494"/>
      <c r="BH21" s="494"/>
      <c r="BI21" s="494"/>
      <c r="BJ21" s="494"/>
      <c r="BK21" s="494"/>
      <c r="BL21" s="494"/>
      <c r="BM21" s="494"/>
      <c r="BN21" s="494"/>
      <c r="BO21" s="494"/>
      <c r="BP21" s="494"/>
      <c r="BQ21" s="494"/>
      <c r="BR21" s="494"/>
      <c r="BS21" s="494"/>
      <c r="BT21" s="494"/>
      <c r="BU21" s="494"/>
      <c r="BV21" s="494"/>
      <c r="BW21" s="494"/>
      <c r="BX21" s="494"/>
      <c r="BY21" s="494"/>
      <c r="BZ21" s="494"/>
      <c r="CA21" s="494"/>
      <c r="CB21" s="494"/>
      <c r="CC21" s="494"/>
      <c r="CD21" s="494"/>
      <c r="CE21" s="494"/>
      <c r="CF21" s="494"/>
      <c r="CG21" s="494"/>
      <c r="CH21" s="494"/>
      <c r="CI21" s="494"/>
      <c r="CJ21" s="494"/>
      <c r="CK21" s="494"/>
      <c r="CL21" s="494"/>
      <c r="CM21" s="494"/>
      <c r="CN21" s="421" t="s">
        <v>166</v>
      </c>
      <c r="CO21" s="417"/>
      <c r="CP21" s="417"/>
      <c r="CQ21" s="417"/>
      <c r="CR21" s="417"/>
      <c r="CS21" s="417"/>
      <c r="CT21" s="417"/>
      <c r="CU21" s="418"/>
      <c r="CV21" s="422" t="s">
        <v>21</v>
      </c>
      <c r="CW21" s="417"/>
      <c r="CX21" s="417"/>
      <c r="CY21" s="417"/>
      <c r="CZ21" s="417"/>
      <c r="DA21" s="417"/>
      <c r="DB21" s="417"/>
      <c r="DC21" s="417"/>
      <c r="DD21" s="417"/>
      <c r="DE21" s="418"/>
      <c r="DF21" s="459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1"/>
      <c r="DS21" s="459"/>
      <c r="DT21" s="460"/>
      <c r="DU21" s="460"/>
      <c r="DV21" s="460"/>
      <c r="DW21" s="460"/>
      <c r="DX21" s="460"/>
      <c r="DY21" s="460"/>
      <c r="DZ21" s="460"/>
      <c r="EA21" s="460"/>
      <c r="EB21" s="460"/>
      <c r="EC21" s="460"/>
      <c r="ED21" s="460"/>
      <c r="EE21" s="461"/>
      <c r="EF21" s="459"/>
      <c r="EG21" s="460"/>
      <c r="EH21" s="460"/>
      <c r="EI21" s="460"/>
      <c r="EJ21" s="460"/>
      <c r="EK21" s="460"/>
      <c r="EL21" s="460"/>
      <c r="EM21" s="460"/>
      <c r="EN21" s="460"/>
      <c r="EO21" s="460"/>
      <c r="EP21" s="460"/>
      <c r="EQ21" s="460"/>
      <c r="ER21" s="461"/>
      <c r="ES21" s="459"/>
      <c r="ET21" s="460"/>
      <c r="EU21" s="460"/>
      <c r="EV21" s="460"/>
      <c r="EW21" s="460"/>
      <c r="EX21" s="460"/>
      <c r="EY21" s="460"/>
      <c r="EZ21" s="460"/>
      <c r="FA21" s="460"/>
      <c r="FB21" s="460"/>
      <c r="FC21" s="460"/>
      <c r="FD21" s="460"/>
      <c r="FE21" s="461"/>
      <c r="FH21" s="197"/>
    </row>
    <row r="22" spans="1:164" ht="12" thickBot="1">
      <c r="A22" s="417" t="s">
        <v>167</v>
      </c>
      <c r="B22" s="417"/>
      <c r="C22" s="417"/>
      <c r="D22" s="417"/>
      <c r="E22" s="417"/>
      <c r="F22" s="417"/>
      <c r="G22" s="417"/>
      <c r="H22" s="418"/>
      <c r="I22" s="493" t="s">
        <v>168</v>
      </c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  <c r="BD22" s="494"/>
      <c r="BE22" s="494"/>
      <c r="BF22" s="494"/>
      <c r="BG22" s="494"/>
      <c r="BH22" s="494"/>
      <c r="BI22" s="494"/>
      <c r="BJ22" s="494"/>
      <c r="BK22" s="494"/>
      <c r="BL22" s="494"/>
      <c r="BM22" s="494"/>
      <c r="BN22" s="494"/>
      <c r="BO22" s="494"/>
      <c r="BP22" s="494"/>
      <c r="BQ22" s="494"/>
      <c r="BR22" s="494"/>
      <c r="BS22" s="494"/>
      <c r="BT22" s="494"/>
      <c r="BU22" s="494"/>
      <c r="BV22" s="494"/>
      <c r="BW22" s="494"/>
      <c r="BX22" s="494"/>
      <c r="BY22" s="494"/>
      <c r="BZ22" s="494"/>
      <c r="CA22" s="494"/>
      <c r="CB22" s="494"/>
      <c r="CC22" s="494"/>
      <c r="CD22" s="494"/>
      <c r="CE22" s="494"/>
      <c r="CF22" s="494"/>
      <c r="CG22" s="494"/>
      <c r="CH22" s="494"/>
      <c r="CI22" s="494"/>
      <c r="CJ22" s="494"/>
      <c r="CK22" s="494"/>
      <c r="CL22" s="494"/>
      <c r="CM22" s="494"/>
      <c r="CN22" s="495" t="s">
        <v>169</v>
      </c>
      <c r="CO22" s="496"/>
      <c r="CP22" s="496"/>
      <c r="CQ22" s="496"/>
      <c r="CR22" s="496"/>
      <c r="CS22" s="496"/>
      <c r="CT22" s="496"/>
      <c r="CU22" s="497"/>
      <c r="CV22" s="498" t="s">
        <v>21</v>
      </c>
      <c r="CW22" s="496"/>
      <c r="CX22" s="496"/>
      <c r="CY22" s="496"/>
      <c r="CZ22" s="496"/>
      <c r="DA22" s="496"/>
      <c r="DB22" s="496"/>
      <c r="DC22" s="496"/>
      <c r="DD22" s="496"/>
      <c r="DE22" s="497"/>
      <c r="DF22" s="499">
        <f>DF23+DF24</f>
        <v>2508518.7000000002</v>
      </c>
      <c r="DG22" s="500"/>
      <c r="DH22" s="500"/>
      <c r="DI22" s="500"/>
      <c r="DJ22" s="500"/>
      <c r="DK22" s="500"/>
      <c r="DL22" s="500"/>
      <c r="DM22" s="500"/>
      <c r="DN22" s="500"/>
      <c r="DO22" s="500"/>
      <c r="DP22" s="500"/>
      <c r="DQ22" s="500"/>
      <c r="DR22" s="501"/>
      <c r="DS22" s="499">
        <f>DS23+DS24</f>
        <v>5332847.45</v>
      </c>
      <c r="DT22" s="500"/>
      <c r="DU22" s="500"/>
      <c r="DV22" s="500"/>
      <c r="DW22" s="500"/>
      <c r="DX22" s="500"/>
      <c r="DY22" s="500"/>
      <c r="DZ22" s="500"/>
      <c r="EA22" s="500"/>
      <c r="EB22" s="500"/>
      <c r="EC22" s="500"/>
      <c r="ED22" s="500"/>
      <c r="EE22" s="501"/>
      <c r="EF22" s="499">
        <f>EF23+EF24</f>
        <v>5332847.45</v>
      </c>
      <c r="EG22" s="500"/>
      <c r="EH22" s="500"/>
      <c r="EI22" s="500"/>
      <c r="EJ22" s="500"/>
      <c r="EK22" s="500"/>
      <c r="EL22" s="500"/>
      <c r="EM22" s="500"/>
      <c r="EN22" s="500"/>
      <c r="EO22" s="500"/>
      <c r="EP22" s="500"/>
      <c r="EQ22" s="500"/>
      <c r="ER22" s="501"/>
      <c r="ES22" s="499">
        <f>ES23+ES24</f>
        <v>0</v>
      </c>
      <c r="ET22" s="500"/>
      <c r="EU22" s="500"/>
      <c r="EV22" s="500"/>
      <c r="EW22" s="500"/>
      <c r="EX22" s="500"/>
      <c r="EY22" s="500"/>
      <c r="EZ22" s="500"/>
      <c r="FA22" s="500"/>
      <c r="FB22" s="500"/>
      <c r="FC22" s="500"/>
      <c r="FD22" s="500"/>
      <c r="FE22" s="501"/>
      <c r="FH22" s="197"/>
    </row>
    <row r="23" spans="1:164" ht="24" customHeight="1">
      <c r="A23" s="417" t="s">
        <v>170</v>
      </c>
      <c r="B23" s="417"/>
      <c r="C23" s="417"/>
      <c r="D23" s="417"/>
      <c r="E23" s="417"/>
      <c r="F23" s="417"/>
      <c r="G23" s="417"/>
      <c r="H23" s="418"/>
      <c r="I23" s="427" t="s">
        <v>152</v>
      </c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28"/>
      <c r="BP23" s="428"/>
      <c r="BQ23" s="428"/>
      <c r="BR23" s="428"/>
      <c r="BS23" s="428"/>
      <c r="BT23" s="428"/>
      <c r="BU23" s="428"/>
      <c r="BV23" s="428"/>
      <c r="BW23" s="428"/>
      <c r="BX23" s="428"/>
      <c r="BY23" s="428"/>
      <c r="BZ23" s="428"/>
      <c r="CA23" s="428"/>
      <c r="CB23" s="428"/>
      <c r="CC23" s="428"/>
      <c r="CD23" s="428"/>
      <c r="CE23" s="428"/>
      <c r="CF23" s="428"/>
      <c r="CG23" s="428"/>
      <c r="CH23" s="428"/>
      <c r="CI23" s="428"/>
      <c r="CJ23" s="428"/>
      <c r="CK23" s="428"/>
      <c r="CL23" s="428"/>
      <c r="CM23" s="428"/>
      <c r="CN23" s="485" t="s">
        <v>171</v>
      </c>
      <c r="CO23" s="486"/>
      <c r="CP23" s="486"/>
      <c r="CQ23" s="486"/>
      <c r="CR23" s="486"/>
      <c r="CS23" s="486"/>
      <c r="CT23" s="486"/>
      <c r="CU23" s="487"/>
      <c r="CV23" s="488" t="s">
        <v>21</v>
      </c>
      <c r="CW23" s="486"/>
      <c r="CX23" s="486"/>
      <c r="CY23" s="486"/>
      <c r="CZ23" s="486"/>
      <c r="DA23" s="486"/>
      <c r="DB23" s="486"/>
      <c r="DC23" s="486"/>
      <c r="DD23" s="486"/>
      <c r="DE23" s="487"/>
      <c r="DF23" s="489">
        <f>вспомогательная!J152+вспомогательная!J174+вспомогательная!J192+вспомогательная!J210+вспомогательная!J250+вспомогательная!J254+вспомогательная!J272-1215680</f>
        <v>2508518.7000000002</v>
      </c>
      <c r="DG23" s="490"/>
      <c r="DH23" s="490"/>
      <c r="DI23" s="490"/>
      <c r="DJ23" s="490"/>
      <c r="DK23" s="490"/>
      <c r="DL23" s="490"/>
      <c r="DM23" s="490"/>
      <c r="DN23" s="490"/>
      <c r="DO23" s="490"/>
      <c r="DP23" s="490"/>
      <c r="DQ23" s="490"/>
      <c r="DR23" s="491"/>
      <c r="DS23" s="489">
        <f>вспомогательная!K152+вспомогательная!K174+вспомогательная!K192+вспомогательная!K210+вспомогательная!K250+вспомогательная!K254+вспомогательная!K272</f>
        <v>5332847.45</v>
      </c>
      <c r="DT23" s="490"/>
      <c r="DU23" s="490"/>
      <c r="DV23" s="490"/>
      <c r="DW23" s="490"/>
      <c r="DX23" s="490"/>
      <c r="DY23" s="490"/>
      <c r="DZ23" s="490"/>
      <c r="EA23" s="490"/>
      <c r="EB23" s="490"/>
      <c r="EC23" s="490"/>
      <c r="ED23" s="490"/>
      <c r="EE23" s="491"/>
      <c r="EF23" s="489">
        <f>вспомогательная!L152+вспомогательная!L174+вспомогательная!L192+вспомогательная!L210+вспомогательная!L250+вспомогательная!L254+вспомогательная!L272</f>
        <v>5332847.45</v>
      </c>
      <c r="EG23" s="490"/>
      <c r="EH23" s="490"/>
      <c r="EI23" s="490"/>
      <c r="EJ23" s="490"/>
      <c r="EK23" s="490"/>
      <c r="EL23" s="490"/>
      <c r="EM23" s="490"/>
      <c r="EN23" s="490"/>
      <c r="EO23" s="490"/>
      <c r="EP23" s="490"/>
      <c r="EQ23" s="490"/>
      <c r="ER23" s="491"/>
      <c r="ES23" s="489"/>
      <c r="ET23" s="490"/>
      <c r="EU23" s="490"/>
      <c r="EV23" s="490"/>
      <c r="EW23" s="490"/>
      <c r="EX23" s="490"/>
      <c r="EY23" s="490"/>
      <c r="EZ23" s="490"/>
      <c r="FA23" s="490"/>
      <c r="FB23" s="490"/>
      <c r="FC23" s="490"/>
      <c r="FD23" s="490"/>
      <c r="FE23" s="492"/>
      <c r="FH23" s="197"/>
    </row>
    <row r="24" spans="1:164">
      <c r="A24" s="417" t="s">
        <v>172</v>
      </c>
      <c r="B24" s="417"/>
      <c r="C24" s="417"/>
      <c r="D24" s="417"/>
      <c r="E24" s="417"/>
      <c r="F24" s="417"/>
      <c r="G24" s="417"/>
      <c r="H24" s="418"/>
      <c r="I24" s="427" t="s">
        <v>173</v>
      </c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428"/>
      <c r="AY24" s="428"/>
      <c r="AZ24" s="428"/>
      <c r="BA24" s="428"/>
      <c r="BB24" s="428"/>
      <c r="BC24" s="428"/>
      <c r="BD24" s="428"/>
      <c r="BE24" s="428"/>
      <c r="BF24" s="428"/>
      <c r="BG24" s="428"/>
      <c r="BH24" s="428"/>
      <c r="BI24" s="428"/>
      <c r="BJ24" s="428"/>
      <c r="BK24" s="428"/>
      <c r="BL24" s="428"/>
      <c r="BM24" s="428"/>
      <c r="BN24" s="428"/>
      <c r="BO24" s="428"/>
      <c r="BP24" s="428"/>
      <c r="BQ24" s="428"/>
      <c r="BR24" s="428"/>
      <c r="BS24" s="428"/>
      <c r="BT24" s="428"/>
      <c r="BU24" s="428"/>
      <c r="BV24" s="428"/>
      <c r="BW24" s="428"/>
      <c r="BX24" s="428"/>
      <c r="BY24" s="428"/>
      <c r="BZ24" s="428"/>
      <c r="CA24" s="428"/>
      <c r="CB24" s="428"/>
      <c r="CC24" s="428"/>
      <c r="CD24" s="428"/>
      <c r="CE24" s="428"/>
      <c r="CF24" s="428"/>
      <c r="CG24" s="428"/>
      <c r="CH24" s="428"/>
      <c r="CI24" s="428"/>
      <c r="CJ24" s="428"/>
      <c r="CK24" s="428"/>
      <c r="CL24" s="428"/>
      <c r="CM24" s="428"/>
      <c r="CN24" s="421" t="s">
        <v>174</v>
      </c>
      <c r="CO24" s="417"/>
      <c r="CP24" s="417"/>
      <c r="CQ24" s="417"/>
      <c r="CR24" s="417"/>
      <c r="CS24" s="417"/>
      <c r="CT24" s="417"/>
      <c r="CU24" s="418"/>
      <c r="CV24" s="422" t="s">
        <v>21</v>
      </c>
      <c r="CW24" s="417"/>
      <c r="CX24" s="417"/>
      <c r="CY24" s="417"/>
      <c r="CZ24" s="417"/>
      <c r="DA24" s="417"/>
      <c r="DB24" s="417"/>
      <c r="DC24" s="417"/>
      <c r="DD24" s="417"/>
      <c r="DE24" s="418"/>
      <c r="DF24" s="459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1"/>
      <c r="DS24" s="459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1"/>
      <c r="EF24" s="459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1"/>
      <c r="ES24" s="459"/>
      <c r="ET24" s="460"/>
      <c r="EU24" s="460"/>
      <c r="EV24" s="460"/>
      <c r="EW24" s="460"/>
      <c r="EX24" s="460"/>
      <c r="EY24" s="460"/>
      <c r="EZ24" s="460"/>
      <c r="FA24" s="460"/>
      <c r="FB24" s="460"/>
      <c r="FC24" s="460"/>
      <c r="FD24" s="460"/>
      <c r="FE24" s="462"/>
      <c r="FH24" s="197"/>
    </row>
    <row r="25" spans="1:164" ht="24" customHeight="1">
      <c r="A25" s="417" t="s">
        <v>12</v>
      </c>
      <c r="B25" s="417"/>
      <c r="C25" s="417"/>
      <c r="D25" s="417"/>
      <c r="E25" s="417"/>
      <c r="F25" s="417"/>
      <c r="G25" s="417"/>
      <c r="H25" s="418"/>
      <c r="I25" s="477" t="s">
        <v>175</v>
      </c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8"/>
      <c r="BE25" s="478"/>
      <c r="BF25" s="478"/>
      <c r="BG25" s="478"/>
      <c r="BH25" s="478"/>
      <c r="BI25" s="478"/>
      <c r="BJ25" s="478"/>
      <c r="BK25" s="478"/>
      <c r="BL25" s="478"/>
      <c r="BM25" s="478"/>
      <c r="BN25" s="478"/>
      <c r="BO25" s="478"/>
      <c r="BP25" s="478"/>
      <c r="BQ25" s="478"/>
      <c r="BR25" s="478"/>
      <c r="BS25" s="478"/>
      <c r="BT25" s="478"/>
      <c r="BU25" s="478"/>
      <c r="BV25" s="478"/>
      <c r="BW25" s="478"/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H25" s="478"/>
      <c r="CI25" s="478"/>
      <c r="CJ25" s="478"/>
      <c r="CK25" s="478"/>
      <c r="CL25" s="478"/>
      <c r="CM25" s="478"/>
      <c r="CN25" s="421" t="s">
        <v>176</v>
      </c>
      <c r="CO25" s="417"/>
      <c r="CP25" s="417"/>
      <c r="CQ25" s="417"/>
      <c r="CR25" s="417"/>
      <c r="CS25" s="417"/>
      <c r="CT25" s="417"/>
      <c r="CU25" s="418"/>
      <c r="CV25" s="422" t="s">
        <v>21</v>
      </c>
      <c r="CW25" s="417"/>
      <c r="CX25" s="417"/>
      <c r="CY25" s="417"/>
      <c r="CZ25" s="417"/>
      <c r="DA25" s="417"/>
      <c r="DB25" s="417"/>
      <c r="DC25" s="417"/>
      <c r="DD25" s="417"/>
      <c r="DE25" s="418"/>
      <c r="DF25" s="423">
        <f>DF26+DF28+DF29</f>
        <v>0</v>
      </c>
      <c r="DG25" s="424"/>
      <c r="DH25" s="424"/>
      <c r="DI25" s="424"/>
      <c r="DJ25" s="424"/>
      <c r="DK25" s="424"/>
      <c r="DL25" s="424"/>
      <c r="DM25" s="424"/>
      <c r="DN25" s="424"/>
      <c r="DO25" s="424"/>
      <c r="DP25" s="424"/>
      <c r="DQ25" s="424"/>
      <c r="DR25" s="425"/>
      <c r="DS25" s="423">
        <f>DS26+DS28+DS29</f>
        <v>0</v>
      </c>
      <c r="DT25" s="424"/>
      <c r="DU25" s="424"/>
      <c r="DV25" s="424"/>
      <c r="DW25" s="424"/>
      <c r="DX25" s="424"/>
      <c r="DY25" s="424"/>
      <c r="DZ25" s="424"/>
      <c r="EA25" s="424"/>
      <c r="EB25" s="424"/>
      <c r="EC25" s="424"/>
      <c r="ED25" s="424"/>
      <c r="EE25" s="425"/>
      <c r="EF25" s="423">
        <f>EF26+EF28+EF29</f>
        <v>0</v>
      </c>
      <c r="EG25" s="424"/>
      <c r="EH25" s="424"/>
      <c r="EI25" s="424"/>
      <c r="EJ25" s="424"/>
      <c r="EK25" s="424"/>
      <c r="EL25" s="424"/>
      <c r="EM25" s="424"/>
      <c r="EN25" s="424"/>
      <c r="EO25" s="424"/>
      <c r="EP25" s="424"/>
      <c r="EQ25" s="424"/>
      <c r="ER25" s="425"/>
      <c r="ES25" s="423">
        <f>ES26+ES28+ES29</f>
        <v>0</v>
      </c>
      <c r="ET25" s="424"/>
      <c r="EU25" s="424"/>
      <c r="EV25" s="424"/>
      <c r="EW25" s="424"/>
      <c r="EX25" s="424"/>
      <c r="EY25" s="424"/>
      <c r="EZ25" s="424"/>
      <c r="FA25" s="424"/>
      <c r="FB25" s="424"/>
      <c r="FC25" s="424"/>
      <c r="FD25" s="424"/>
      <c r="FE25" s="425"/>
    </row>
    <row r="26" spans="1:164">
      <c r="A26" s="463"/>
      <c r="B26" s="463"/>
      <c r="C26" s="463"/>
      <c r="D26" s="463"/>
      <c r="E26" s="463"/>
      <c r="F26" s="463"/>
      <c r="G26" s="463"/>
      <c r="H26" s="464"/>
      <c r="I26" s="466" t="s">
        <v>177</v>
      </c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  <c r="AF26" s="467"/>
      <c r="AG26" s="467"/>
      <c r="AH26" s="467"/>
      <c r="AI26" s="467"/>
      <c r="AJ26" s="467"/>
      <c r="AK26" s="467"/>
      <c r="AL26" s="467"/>
      <c r="AM26" s="467"/>
      <c r="AN26" s="467"/>
      <c r="AO26" s="467"/>
      <c r="AP26" s="467"/>
      <c r="AQ26" s="467"/>
      <c r="AR26" s="467"/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467"/>
      <c r="BE26" s="467"/>
      <c r="BF26" s="467"/>
      <c r="BG26" s="467"/>
      <c r="BH26" s="467"/>
      <c r="BI26" s="467"/>
      <c r="BJ26" s="467"/>
      <c r="BK26" s="467"/>
      <c r="BL26" s="467"/>
      <c r="BM26" s="467"/>
      <c r="BN26" s="467"/>
      <c r="BO26" s="467"/>
      <c r="BP26" s="467"/>
      <c r="BQ26" s="467"/>
      <c r="BR26" s="467"/>
      <c r="BS26" s="467"/>
      <c r="BT26" s="467"/>
      <c r="BU26" s="467"/>
      <c r="BV26" s="467"/>
      <c r="BW26" s="467"/>
      <c r="BX26" s="467"/>
      <c r="BY26" s="467"/>
      <c r="BZ26" s="467"/>
      <c r="CA26" s="467"/>
      <c r="CB26" s="467"/>
      <c r="CC26" s="467"/>
      <c r="CD26" s="467"/>
      <c r="CE26" s="467"/>
      <c r="CF26" s="467"/>
      <c r="CG26" s="467"/>
      <c r="CH26" s="467"/>
      <c r="CI26" s="467"/>
      <c r="CJ26" s="467"/>
      <c r="CK26" s="467"/>
      <c r="CL26" s="467"/>
      <c r="CM26" s="468"/>
      <c r="CN26" s="469" t="s">
        <v>178</v>
      </c>
      <c r="CO26" s="463"/>
      <c r="CP26" s="463"/>
      <c r="CQ26" s="463"/>
      <c r="CR26" s="463"/>
      <c r="CS26" s="463"/>
      <c r="CT26" s="463"/>
      <c r="CU26" s="464"/>
      <c r="CV26" s="473"/>
      <c r="CW26" s="463"/>
      <c r="CX26" s="463"/>
      <c r="CY26" s="463"/>
      <c r="CZ26" s="463"/>
      <c r="DA26" s="463"/>
      <c r="DB26" s="463"/>
      <c r="DC26" s="463"/>
      <c r="DD26" s="463"/>
      <c r="DE26" s="464"/>
      <c r="DF26" s="445"/>
      <c r="DG26" s="446"/>
      <c r="DH26" s="446"/>
      <c r="DI26" s="446"/>
      <c r="DJ26" s="446"/>
      <c r="DK26" s="446"/>
      <c r="DL26" s="446"/>
      <c r="DM26" s="446"/>
      <c r="DN26" s="446"/>
      <c r="DO26" s="446"/>
      <c r="DP26" s="446"/>
      <c r="DQ26" s="446"/>
      <c r="DR26" s="475"/>
      <c r="DS26" s="445"/>
      <c r="DT26" s="446"/>
      <c r="DU26" s="446"/>
      <c r="DV26" s="446"/>
      <c r="DW26" s="446"/>
      <c r="DX26" s="446"/>
      <c r="DY26" s="446"/>
      <c r="DZ26" s="446"/>
      <c r="EA26" s="446"/>
      <c r="EB26" s="446"/>
      <c r="EC26" s="446"/>
      <c r="ED26" s="446"/>
      <c r="EE26" s="475"/>
      <c r="EF26" s="445"/>
      <c r="EG26" s="446"/>
      <c r="EH26" s="446"/>
      <c r="EI26" s="446"/>
      <c r="EJ26" s="446"/>
      <c r="EK26" s="446"/>
      <c r="EL26" s="446"/>
      <c r="EM26" s="446"/>
      <c r="EN26" s="446"/>
      <c r="EO26" s="446"/>
      <c r="EP26" s="446"/>
      <c r="EQ26" s="446"/>
      <c r="ER26" s="475"/>
      <c r="ES26" s="445"/>
      <c r="ET26" s="446"/>
      <c r="EU26" s="446"/>
      <c r="EV26" s="446"/>
      <c r="EW26" s="446"/>
      <c r="EX26" s="446"/>
      <c r="EY26" s="446"/>
      <c r="EZ26" s="446"/>
      <c r="FA26" s="446"/>
      <c r="FB26" s="446"/>
      <c r="FC26" s="446"/>
      <c r="FD26" s="446"/>
      <c r="FE26" s="447"/>
    </row>
    <row r="27" spans="1:164">
      <c r="A27" s="439"/>
      <c r="B27" s="439"/>
      <c r="C27" s="439"/>
      <c r="D27" s="439"/>
      <c r="E27" s="439"/>
      <c r="F27" s="439"/>
      <c r="G27" s="439"/>
      <c r="H27" s="465"/>
      <c r="I27" s="451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79"/>
      <c r="CO27" s="439"/>
      <c r="CP27" s="439"/>
      <c r="CQ27" s="439"/>
      <c r="CR27" s="439"/>
      <c r="CS27" s="439"/>
      <c r="CT27" s="439"/>
      <c r="CU27" s="465"/>
      <c r="CV27" s="480"/>
      <c r="CW27" s="439"/>
      <c r="CX27" s="439"/>
      <c r="CY27" s="439"/>
      <c r="CZ27" s="439"/>
      <c r="DA27" s="439"/>
      <c r="DB27" s="439"/>
      <c r="DC27" s="439"/>
      <c r="DD27" s="439"/>
      <c r="DE27" s="465"/>
      <c r="DF27" s="481"/>
      <c r="DG27" s="482"/>
      <c r="DH27" s="482"/>
      <c r="DI27" s="482"/>
      <c r="DJ27" s="482"/>
      <c r="DK27" s="482"/>
      <c r="DL27" s="482"/>
      <c r="DM27" s="482"/>
      <c r="DN27" s="482"/>
      <c r="DO27" s="482"/>
      <c r="DP27" s="482"/>
      <c r="DQ27" s="482"/>
      <c r="DR27" s="483"/>
      <c r="DS27" s="481"/>
      <c r="DT27" s="482"/>
      <c r="DU27" s="482"/>
      <c r="DV27" s="482"/>
      <c r="DW27" s="482"/>
      <c r="DX27" s="482"/>
      <c r="DY27" s="482"/>
      <c r="DZ27" s="482"/>
      <c r="EA27" s="482"/>
      <c r="EB27" s="482"/>
      <c r="EC27" s="482"/>
      <c r="ED27" s="482"/>
      <c r="EE27" s="483"/>
      <c r="EF27" s="481"/>
      <c r="EG27" s="482"/>
      <c r="EH27" s="482"/>
      <c r="EI27" s="482"/>
      <c r="EJ27" s="482"/>
      <c r="EK27" s="482"/>
      <c r="EL27" s="482"/>
      <c r="EM27" s="482"/>
      <c r="EN27" s="482"/>
      <c r="EO27" s="482"/>
      <c r="EP27" s="482"/>
      <c r="EQ27" s="482"/>
      <c r="ER27" s="483"/>
      <c r="ES27" s="481"/>
      <c r="ET27" s="482"/>
      <c r="EU27" s="482"/>
      <c r="EV27" s="482"/>
      <c r="EW27" s="482"/>
      <c r="EX27" s="482"/>
      <c r="EY27" s="482"/>
      <c r="EZ27" s="482"/>
      <c r="FA27" s="482"/>
      <c r="FB27" s="482"/>
      <c r="FC27" s="482"/>
      <c r="FD27" s="482"/>
      <c r="FE27" s="484"/>
    </row>
    <row r="28" spans="1:164" ht="24" customHeight="1">
      <c r="A28" s="417" t="s">
        <v>13</v>
      </c>
      <c r="B28" s="417"/>
      <c r="C28" s="417"/>
      <c r="D28" s="417"/>
      <c r="E28" s="417"/>
      <c r="F28" s="417"/>
      <c r="G28" s="417"/>
      <c r="H28" s="418"/>
      <c r="I28" s="477" t="s">
        <v>179</v>
      </c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8"/>
      <c r="AJ28" s="478"/>
      <c r="AK28" s="478"/>
      <c r="AL28" s="478"/>
      <c r="AM28" s="478"/>
      <c r="AN28" s="478"/>
      <c r="AO28" s="478"/>
      <c r="AP28" s="478"/>
      <c r="AQ28" s="478"/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8"/>
      <c r="BF28" s="478"/>
      <c r="BG28" s="478"/>
      <c r="BH28" s="478"/>
      <c r="BI28" s="478"/>
      <c r="BJ28" s="478"/>
      <c r="BK28" s="478"/>
      <c r="BL28" s="478"/>
      <c r="BM28" s="478"/>
      <c r="BN28" s="478"/>
      <c r="BO28" s="478"/>
      <c r="BP28" s="478"/>
      <c r="BQ28" s="478"/>
      <c r="BR28" s="478"/>
      <c r="BS28" s="478"/>
      <c r="BT28" s="478"/>
      <c r="BU28" s="478"/>
      <c r="BV28" s="478"/>
      <c r="BW28" s="478"/>
      <c r="BX28" s="478"/>
      <c r="BY28" s="478"/>
      <c r="BZ28" s="478"/>
      <c r="CA28" s="478"/>
      <c r="CB28" s="478"/>
      <c r="CC28" s="478"/>
      <c r="CD28" s="478"/>
      <c r="CE28" s="478"/>
      <c r="CF28" s="478"/>
      <c r="CG28" s="478"/>
      <c r="CH28" s="478"/>
      <c r="CI28" s="478"/>
      <c r="CJ28" s="478"/>
      <c r="CK28" s="478"/>
      <c r="CL28" s="478"/>
      <c r="CM28" s="478"/>
      <c r="CN28" s="421" t="s">
        <v>180</v>
      </c>
      <c r="CO28" s="417"/>
      <c r="CP28" s="417"/>
      <c r="CQ28" s="417"/>
      <c r="CR28" s="417"/>
      <c r="CS28" s="417"/>
      <c r="CT28" s="417"/>
      <c r="CU28" s="418"/>
      <c r="CV28" s="422" t="s">
        <v>21</v>
      </c>
      <c r="CW28" s="417"/>
      <c r="CX28" s="417"/>
      <c r="CY28" s="417"/>
      <c r="CZ28" s="417"/>
      <c r="DA28" s="417"/>
      <c r="DB28" s="417"/>
      <c r="DC28" s="417"/>
      <c r="DD28" s="417"/>
      <c r="DE28" s="418"/>
      <c r="DF28" s="459"/>
      <c r="DG28" s="460"/>
      <c r="DH28" s="460"/>
      <c r="DI28" s="460"/>
      <c r="DJ28" s="460"/>
      <c r="DK28" s="460"/>
      <c r="DL28" s="460"/>
      <c r="DM28" s="460"/>
      <c r="DN28" s="460"/>
      <c r="DO28" s="460"/>
      <c r="DP28" s="460"/>
      <c r="DQ28" s="460"/>
      <c r="DR28" s="461"/>
      <c r="DS28" s="459"/>
      <c r="DT28" s="460"/>
      <c r="DU28" s="460"/>
      <c r="DV28" s="460"/>
      <c r="DW28" s="460"/>
      <c r="DX28" s="460"/>
      <c r="DY28" s="460"/>
      <c r="DZ28" s="460"/>
      <c r="EA28" s="460"/>
      <c r="EB28" s="460"/>
      <c r="EC28" s="460"/>
      <c r="ED28" s="460"/>
      <c r="EE28" s="461"/>
      <c r="EF28" s="459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1"/>
      <c r="ES28" s="459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2"/>
    </row>
    <row r="29" spans="1:164">
      <c r="A29" s="463"/>
      <c r="B29" s="463"/>
      <c r="C29" s="463"/>
      <c r="D29" s="463"/>
      <c r="E29" s="463"/>
      <c r="F29" s="463"/>
      <c r="G29" s="463"/>
      <c r="H29" s="464"/>
      <c r="I29" s="466" t="s">
        <v>177</v>
      </c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467"/>
      <c r="AW29" s="467"/>
      <c r="AX29" s="467"/>
      <c r="AY29" s="467"/>
      <c r="AZ29" s="467"/>
      <c r="BA29" s="467"/>
      <c r="BB29" s="467"/>
      <c r="BC29" s="467"/>
      <c r="BD29" s="467"/>
      <c r="BE29" s="467"/>
      <c r="BF29" s="467"/>
      <c r="BG29" s="467"/>
      <c r="BH29" s="467"/>
      <c r="BI29" s="467"/>
      <c r="BJ29" s="467"/>
      <c r="BK29" s="467"/>
      <c r="BL29" s="467"/>
      <c r="BM29" s="467"/>
      <c r="BN29" s="467"/>
      <c r="BO29" s="467"/>
      <c r="BP29" s="467"/>
      <c r="BQ29" s="467"/>
      <c r="BR29" s="467"/>
      <c r="BS29" s="467"/>
      <c r="BT29" s="467"/>
      <c r="BU29" s="467"/>
      <c r="BV29" s="467"/>
      <c r="BW29" s="467"/>
      <c r="BX29" s="467"/>
      <c r="BY29" s="467"/>
      <c r="BZ29" s="467"/>
      <c r="CA29" s="467"/>
      <c r="CB29" s="467"/>
      <c r="CC29" s="467"/>
      <c r="CD29" s="467"/>
      <c r="CE29" s="467"/>
      <c r="CF29" s="467"/>
      <c r="CG29" s="467"/>
      <c r="CH29" s="467"/>
      <c r="CI29" s="467"/>
      <c r="CJ29" s="467"/>
      <c r="CK29" s="467"/>
      <c r="CL29" s="467"/>
      <c r="CM29" s="468"/>
      <c r="CN29" s="469" t="s">
        <v>181</v>
      </c>
      <c r="CO29" s="463"/>
      <c r="CP29" s="463"/>
      <c r="CQ29" s="463"/>
      <c r="CR29" s="463"/>
      <c r="CS29" s="463"/>
      <c r="CT29" s="463"/>
      <c r="CU29" s="464"/>
      <c r="CV29" s="473"/>
      <c r="CW29" s="463"/>
      <c r="CX29" s="463"/>
      <c r="CY29" s="463"/>
      <c r="CZ29" s="463"/>
      <c r="DA29" s="463"/>
      <c r="DB29" s="463"/>
      <c r="DC29" s="463"/>
      <c r="DD29" s="463"/>
      <c r="DE29" s="464"/>
      <c r="DF29" s="445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75"/>
      <c r="DS29" s="445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75"/>
      <c r="EF29" s="445"/>
      <c r="EG29" s="446"/>
      <c r="EH29" s="446"/>
      <c r="EI29" s="446"/>
      <c r="EJ29" s="446"/>
      <c r="EK29" s="446"/>
      <c r="EL29" s="446"/>
      <c r="EM29" s="446"/>
      <c r="EN29" s="446"/>
      <c r="EO29" s="446"/>
      <c r="EP29" s="446"/>
      <c r="EQ29" s="446"/>
      <c r="ER29" s="475"/>
      <c r="ES29" s="445"/>
      <c r="ET29" s="446"/>
      <c r="EU29" s="446"/>
      <c r="EV29" s="446"/>
      <c r="EW29" s="446"/>
      <c r="EX29" s="446"/>
      <c r="EY29" s="446"/>
      <c r="EZ29" s="446"/>
      <c r="FA29" s="446"/>
      <c r="FB29" s="446"/>
      <c r="FC29" s="446"/>
      <c r="FD29" s="446"/>
      <c r="FE29" s="447"/>
    </row>
    <row r="30" spans="1:164" ht="12" thickBot="1">
      <c r="A30" s="439"/>
      <c r="B30" s="439"/>
      <c r="C30" s="439"/>
      <c r="D30" s="439"/>
      <c r="E30" s="439"/>
      <c r="F30" s="439"/>
      <c r="G30" s="439"/>
      <c r="H30" s="465"/>
      <c r="I30" s="451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52"/>
      <c r="AL30" s="452"/>
      <c r="AM30" s="452"/>
      <c r="AN30" s="452"/>
      <c r="AO30" s="452"/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70"/>
      <c r="CO30" s="471"/>
      <c r="CP30" s="471"/>
      <c r="CQ30" s="471"/>
      <c r="CR30" s="471"/>
      <c r="CS30" s="471"/>
      <c r="CT30" s="471"/>
      <c r="CU30" s="472"/>
      <c r="CV30" s="474"/>
      <c r="CW30" s="471"/>
      <c r="CX30" s="471"/>
      <c r="CY30" s="471"/>
      <c r="CZ30" s="471"/>
      <c r="DA30" s="471"/>
      <c r="DB30" s="471"/>
      <c r="DC30" s="471"/>
      <c r="DD30" s="471"/>
      <c r="DE30" s="472"/>
      <c r="DF30" s="448"/>
      <c r="DG30" s="449"/>
      <c r="DH30" s="449"/>
      <c r="DI30" s="449"/>
      <c r="DJ30" s="449"/>
      <c r="DK30" s="449"/>
      <c r="DL30" s="449"/>
      <c r="DM30" s="449"/>
      <c r="DN30" s="449"/>
      <c r="DO30" s="449"/>
      <c r="DP30" s="449"/>
      <c r="DQ30" s="449"/>
      <c r="DR30" s="476"/>
      <c r="DS30" s="448"/>
      <c r="DT30" s="449"/>
      <c r="DU30" s="449"/>
      <c r="DV30" s="449"/>
      <c r="DW30" s="449"/>
      <c r="DX30" s="449"/>
      <c r="DY30" s="449"/>
      <c r="DZ30" s="449"/>
      <c r="EA30" s="449"/>
      <c r="EB30" s="449"/>
      <c r="EC30" s="449"/>
      <c r="ED30" s="449"/>
      <c r="EE30" s="476"/>
      <c r="EF30" s="448"/>
      <c r="EG30" s="449"/>
      <c r="EH30" s="449"/>
      <c r="EI30" s="449"/>
      <c r="EJ30" s="449"/>
      <c r="EK30" s="449"/>
      <c r="EL30" s="449"/>
      <c r="EM30" s="449"/>
      <c r="EN30" s="449"/>
      <c r="EO30" s="449"/>
      <c r="EP30" s="449"/>
      <c r="EQ30" s="449"/>
      <c r="ER30" s="476"/>
      <c r="ES30" s="448"/>
      <c r="ET30" s="449"/>
      <c r="EU30" s="449"/>
      <c r="EV30" s="449"/>
      <c r="EW30" s="449"/>
      <c r="EX30" s="449"/>
      <c r="EY30" s="449"/>
      <c r="EZ30" s="449"/>
      <c r="FA30" s="449"/>
      <c r="FB30" s="449"/>
      <c r="FC30" s="449"/>
      <c r="FD30" s="449"/>
      <c r="FE30" s="450"/>
    </row>
    <row r="32" spans="1:164">
      <c r="I32" s="97" t="s">
        <v>182</v>
      </c>
    </row>
    <row r="33" spans="1:96">
      <c r="I33" s="97" t="s">
        <v>183</v>
      </c>
      <c r="AQ33" s="453" t="str">
        <f>'план '!K5</f>
        <v>Заведующая</v>
      </c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453"/>
      <c r="BE33" s="453"/>
      <c r="BF33" s="453"/>
      <c r="BG33" s="453"/>
      <c r="BH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3"/>
      <c r="BY33" s="453" t="str">
        <f>'план '!K9</f>
        <v>Чернецова С.В.</v>
      </c>
      <c r="BZ33" s="453"/>
      <c r="CA33" s="453"/>
      <c r="CB33" s="453"/>
      <c r="CC33" s="453"/>
      <c r="CD33" s="453"/>
      <c r="CE33" s="453"/>
      <c r="CF33" s="453"/>
      <c r="CG33" s="453"/>
      <c r="CH33" s="453"/>
      <c r="CI33" s="453"/>
      <c r="CJ33" s="453"/>
      <c r="CK33" s="453"/>
      <c r="CL33" s="453"/>
      <c r="CM33" s="453"/>
      <c r="CN33" s="453"/>
      <c r="CO33" s="453"/>
      <c r="CP33" s="453"/>
      <c r="CQ33" s="453"/>
      <c r="CR33" s="453"/>
    </row>
    <row r="34" spans="1:96" s="20" customFormat="1" ht="8.25">
      <c r="AQ34" s="443" t="s">
        <v>184</v>
      </c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K34" s="443" t="s">
        <v>122</v>
      </c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Y34" s="443" t="s">
        <v>123</v>
      </c>
      <c r="BZ34" s="443"/>
      <c r="CA34" s="443"/>
      <c r="CB34" s="443"/>
      <c r="CC34" s="443"/>
      <c r="CD34" s="443"/>
      <c r="CE34" s="443"/>
      <c r="CF34" s="443"/>
      <c r="CG34" s="443"/>
      <c r="CH34" s="443"/>
      <c r="CI34" s="443"/>
      <c r="CJ34" s="443"/>
      <c r="CK34" s="443"/>
      <c r="CL34" s="443"/>
      <c r="CM34" s="443"/>
      <c r="CN34" s="443"/>
      <c r="CO34" s="443"/>
      <c r="CP34" s="443"/>
      <c r="CQ34" s="443"/>
      <c r="CR34" s="443"/>
    </row>
    <row r="35" spans="1:96" s="20" customFormat="1" ht="3" customHeight="1"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1:96">
      <c r="I36" s="97" t="s">
        <v>185</v>
      </c>
      <c r="AM36" s="454" t="s">
        <v>272</v>
      </c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G36" s="454" t="s">
        <v>273</v>
      </c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CA36" s="455" t="s">
        <v>274</v>
      </c>
      <c r="CB36" s="455"/>
      <c r="CC36" s="455"/>
      <c r="CD36" s="455"/>
      <c r="CE36" s="455"/>
      <c r="CF36" s="455"/>
      <c r="CG36" s="455"/>
      <c r="CH36" s="455"/>
      <c r="CI36" s="455"/>
      <c r="CJ36" s="455"/>
      <c r="CK36" s="455"/>
      <c r="CL36" s="455"/>
      <c r="CM36" s="455"/>
      <c r="CN36" s="455"/>
      <c r="CO36" s="455"/>
      <c r="CP36" s="455"/>
      <c r="CQ36" s="455"/>
      <c r="CR36" s="455"/>
    </row>
    <row r="37" spans="1:96" s="20" customFormat="1" ht="8.25">
      <c r="AM37" s="443" t="s">
        <v>184</v>
      </c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G37" s="443" t="s">
        <v>186</v>
      </c>
      <c r="BH37" s="443"/>
      <c r="BI37" s="443"/>
      <c r="BJ37" s="443"/>
      <c r="BK37" s="443"/>
      <c r="BL37" s="443"/>
      <c r="BM37" s="443"/>
      <c r="BN37" s="443"/>
      <c r="BO37" s="443"/>
      <c r="BP37" s="443"/>
      <c r="BQ37" s="443"/>
      <c r="BR37" s="443"/>
      <c r="BS37" s="443"/>
      <c r="BT37" s="443"/>
      <c r="BU37" s="443"/>
      <c r="BV37" s="443"/>
      <c r="BW37" s="443"/>
      <c r="BX37" s="443"/>
      <c r="CA37" s="443" t="s">
        <v>187</v>
      </c>
      <c r="CB37" s="443"/>
      <c r="CC37" s="443"/>
      <c r="CD37" s="443"/>
      <c r="CE37" s="443"/>
      <c r="CF37" s="443"/>
      <c r="CG37" s="443"/>
      <c r="CH37" s="443"/>
      <c r="CI37" s="443"/>
      <c r="CJ37" s="443"/>
      <c r="CK37" s="443"/>
      <c r="CL37" s="443"/>
      <c r="CM37" s="443"/>
      <c r="CN37" s="443"/>
      <c r="CO37" s="443"/>
      <c r="CP37" s="443"/>
      <c r="CQ37" s="443"/>
      <c r="CR37" s="443"/>
    </row>
    <row r="38" spans="1:96" s="20" customFormat="1" ht="3" customHeight="1"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96">
      <c r="I39" s="438" t="s">
        <v>124</v>
      </c>
      <c r="J39" s="438"/>
      <c r="K39" s="439" t="s">
        <v>290</v>
      </c>
      <c r="L39" s="439"/>
      <c r="M39" s="439"/>
      <c r="N39" s="440" t="s">
        <v>124</v>
      </c>
      <c r="O39" s="440"/>
      <c r="Q39" s="439" t="s">
        <v>289</v>
      </c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8">
        <v>20</v>
      </c>
      <c r="AG39" s="438"/>
      <c r="AH39" s="438"/>
      <c r="AI39" s="441" t="s">
        <v>202</v>
      </c>
      <c r="AJ39" s="441"/>
      <c r="AK39" s="441"/>
      <c r="AL39" s="97" t="s">
        <v>6</v>
      </c>
    </row>
    <row r="40" spans="1:96" ht="12" thickBot="1"/>
    <row r="41" spans="1:96" ht="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</row>
    <row r="42" spans="1:96">
      <c r="A42" s="24" t="s">
        <v>188</v>
      </c>
      <c r="CM42" s="25"/>
    </row>
    <row r="43" spans="1:96">
      <c r="A43" s="429" t="s">
        <v>277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I43" s="430"/>
      <c r="BJ43" s="430"/>
      <c r="BK43" s="430"/>
      <c r="BL43" s="430"/>
      <c r="BM43" s="430"/>
      <c r="BN43" s="430"/>
      <c r="BO43" s="430"/>
      <c r="BP43" s="430"/>
      <c r="BQ43" s="430"/>
      <c r="BR43" s="430"/>
      <c r="BS43" s="430"/>
      <c r="BT43" s="430"/>
      <c r="BU43" s="430"/>
      <c r="BV43" s="430"/>
      <c r="BW43" s="430"/>
      <c r="BX43" s="430"/>
      <c r="BY43" s="430"/>
      <c r="BZ43" s="430"/>
      <c r="CA43" s="430"/>
      <c r="CB43" s="430"/>
      <c r="CC43" s="430"/>
      <c r="CD43" s="430"/>
      <c r="CE43" s="430"/>
      <c r="CF43" s="430"/>
      <c r="CG43" s="430"/>
      <c r="CH43" s="430"/>
      <c r="CI43" s="430"/>
      <c r="CJ43" s="430"/>
      <c r="CK43" s="430"/>
      <c r="CL43" s="430"/>
      <c r="CM43" s="431"/>
    </row>
    <row r="44" spans="1:96" s="20" customFormat="1" ht="8.25">
      <c r="A44" s="456" t="s">
        <v>189</v>
      </c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  <c r="AR44" s="457"/>
      <c r="AS44" s="457"/>
      <c r="AT44" s="457"/>
      <c r="AU44" s="457"/>
      <c r="AV44" s="457"/>
      <c r="AW44" s="457"/>
      <c r="AX44" s="457"/>
      <c r="AY44" s="457"/>
      <c r="AZ44" s="457"/>
      <c r="BA44" s="457"/>
      <c r="BB44" s="457"/>
      <c r="BC44" s="457"/>
      <c r="BD44" s="457"/>
      <c r="BE44" s="457"/>
      <c r="BF44" s="457"/>
      <c r="BG44" s="457"/>
      <c r="BH44" s="457"/>
      <c r="BI44" s="457"/>
      <c r="BJ44" s="457"/>
      <c r="BK44" s="457"/>
      <c r="BL44" s="457"/>
      <c r="BM44" s="457"/>
      <c r="BN44" s="457"/>
      <c r="BO44" s="457"/>
      <c r="BP44" s="457"/>
      <c r="BQ44" s="457"/>
      <c r="BR44" s="457"/>
      <c r="BS44" s="457"/>
      <c r="BT44" s="457"/>
      <c r="BU44" s="457"/>
      <c r="BV44" s="457"/>
      <c r="BW44" s="457"/>
      <c r="BX44" s="457"/>
      <c r="BY44" s="457"/>
      <c r="BZ44" s="457"/>
      <c r="CA44" s="457"/>
      <c r="CB44" s="457"/>
      <c r="CC44" s="457"/>
      <c r="CD44" s="457"/>
      <c r="CE44" s="457"/>
      <c r="CF44" s="457"/>
      <c r="CG44" s="457"/>
      <c r="CH44" s="457"/>
      <c r="CI44" s="457"/>
      <c r="CJ44" s="457"/>
      <c r="CK44" s="457"/>
      <c r="CL44" s="457"/>
      <c r="CM44" s="458"/>
    </row>
    <row r="45" spans="1:96" s="20" customFormat="1" ht="6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4"/>
    </row>
    <row r="46" spans="1:96">
      <c r="A46" s="429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235"/>
      <c r="AA46" s="235"/>
      <c r="AB46" s="235"/>
      <c r="AC46" s="235"/>
      <c r="AD46" s="235"/>
      <c r="AE46" s="235"/>
      <c r="AF46" s="235"/>
      <c r="AG46" s="235"/>
      <c r="AH46" s="430" t="s">
        <v>278</v>
      </c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430"/>
      <c r="BC46" s="430"/>
      <c r="BD46" s="430"/>
      <c r="BE46" s="430"/>
      <c r="BF46" s="430"/>
      <c r="BG46" s="430"/>
      <c r="BH46" s="430"/>
      <c r="BI46" s="430"/>
      <c r="BJ46" s="430"/>
      <c r="BK46" s="430"/>
      <c r="BL46" s="430"/>
      <c r="BM46" s="430"/>
      <c r="BN46" s="430"/>
      <c r="BO46" s="430"/>
      <c r="BP46" s="430"/>
      <c r="BQ46" s="430"/>
      <c r="BR46" s="430"/>
      <c r="BS46" s="430"/>
      <c r="BT46" s="430"/>
      <c r="BU46" s="430"/>
      <c r="BV46" s="430"/>
      <c r="BW46" s="430"/>
      <c r="BX46" s="430"/>
      <c r="BY46" s="430"/>
      <c r="BZ46" s="430"/>
      <c r="CA46" s="430"/>
      <c r="CB46" s="430"/>
      <c r="CC46" s="430"/>
      <c r="CD46" s="430"/>
      <c r="CE46" s="430"/>
      <c r="CF46" s="430"/>
      <c r="CG46" s="430"/>
      <c r="CH46" s="430"/>
      <c r="CI46" s="430"/>
      <c r="CJ46" s="430"/>
      <c r="CK46" s="430"/>
      <c r="CL46" s="430"/>
      <c r="CM46" s="431"/>
    </row>
    <row r="47" spans="1:96" s="20" customFormat="1" ht="8.25">
      <c r="A47" s="442" t="s">
        <v>122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AH47" s="443" t="s">
        <v>123</v>
      </c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443"/>
      <c r="BV47" s="443"/>
      <c r="BW47" s="443"/>
      <c r="BX47" s="443"/>
      <c r="BY47" s="443"/>
      <c r="BZ47" s="443"/>
      <c r="CA47" s="443"/>
      <c r="CB47" s="443"/>
      <c r="CC47" s="443"/>
      <c r="CD47" s="443"/>
      <c r="CE47" s="443"/>
      <c r="CF47" s="443"/>
      <c r="CG47" s="443"/>
      <c r="CH47" s="443"/>
      <c r="CI47" s="443"/>
      <c r="CJ47" s="443"/>
      <c r="CK47" s="443"/>
      <c r="CL47" s="443"/>
      <c r="CM47" s="444"/>
    </row>
    <row r="48" spans="1:96">
      <c r="A48" s="24"/>
      <c r="CM48" s="25"/>
    </row>
    <row r="49" spans="1:161">
      <c r="A49" s="437" t="s">
        <v>124</v>
      </c>
      <c r="B49" s="438"/>
      <c r="C49" s="439" t="s">
        <v>290</v>
      </c>
      <c r="D49" s="439"/>
      <c r="E49" s="439"/>
      <c r="F49" s="440" t="s">
        <v>124</v>
      </c>
      <c r="G49" s="440"/>
      <c r="I49" s="439" t="s">
        <v>289</v>
      </c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8">
        <v>20</v>
      </c>
      <c r="Y49" s="438"/>
      <c r="Z49" s="438"/>
      <c r="AA49" s="441" t="s">
        <v>202</v>
      </c>
      <c r="AB49" s="441"/>
      <c r="AC49" s="441"/>
      <c r="AD49" s="97" t="s">
        <v>6</v>
      </c>
      <c r="CM49" s="25"/>
    </row>
    <row r="50" spans="1:161" ht="3" customHeight="1" thickBot="1">
      <c r="A50" s="26"/>
      <c r="B50" s="27"/>
      <c r="C50" s="27">
        <v>15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8"/>
    </row>
    <row r="51" spans="1:16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161" s="30" customFormat="1" ht="12" customHeight="1">
      <c r="A52" s="29"/>
    </row>
    <row r="53" spans="1:161" s="30" customFormat="1" ht="40.5" customHeight="1">
      <c r="A53" s="432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  <c r="EE53" s="433"/>
      <c r="EF53" s="433"/>
      <c r="EG53" s="433"/>
      <c r="EH53" s="433"/>
      <c r="EI53" s="433"/>
      <c r="EJ53" s="433"/>
      <c r="EK53" s="433"/>
      <c r="EL53" s="433"/>
      <c r="EM53" s="433"/>
      <c r="EN53" s="433"/>
      <c r="EO53" s="433"/>
      <c r="EP53" s="433"/>
      <c r="EQ53" s="433"/>
      <c r="ER53" s="433"/>
      <c r="ES53" s="433"/>
      <c r="ET53" s="433"/>
      <c r="EU53" s="433"/>
      <c r="EV53" s="433"/>
      <c r="EW53" s="433"/>
      <c r="EX53" s="433"/>
      <c r="EY53" s="433"/>
      <c r="EZ53" s="433"/>
      <c r="FA53" s="433"/>
      <c r="FB53" s="433"/>
      <c r="FC53" s="433"/>
      <c r="FD53" s="433"/>
      <c r="FE53" s="433"/>
    </row>
    <row r="54" spans="1:161" s="30" customFormat="1" ht="21" customHeight="1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/>
      <c r="CX54" s="434"/>
      <c r="CY54" s="434"/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</row>
    <row r="55" spans="1:161" s="30" customFormat="1" ht="11.25" customHeight="1">
      <c r="A55" s="29"/>
    </row>
    <row r="56" spans="1:161" s="30" customFormat="1" ht="11.25" customHeight="1">
      <c r="A56" s="29"/>
    </row>
    <row r="57" spans="1:161" s="30" customFormat="1" ht="11.25" customHeight="1">
      <c r="A57" s="29"/>
    </row>
    <row r="58" spans="1:161" s="30" customFormat="1" ht="20.25" customHeight="1">
      <c r="A58" s="435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6"/>
      <c r="AL58" s="436"/>
      <c r="AM58" s="436"/>
      <c r="AN58" s="436"/>
      <c r="AO58" s="436"/>
      <c r="AP58" s="436"/>
      <c r="AQ58" s="436"/>
      <c r="AR58" s="436"/>
      <c r="AS58" s="436"/>
      <c r="AT58" s="436"/>
      <c r="AU58" s="436"/>
      <c r="AV58" s="436"/>
      <c r="AW58" s="436"/>
      <c r="AX58" s="436"/>
      <c r="AY58" s="436"/>
      <c r="AZ58" s="436"/>
      <c r="BA58" s="436"/>
      <c r="BB58" s="436"/>
      <c r="BC58" s="436"/>
      <c r="BD58" s="436"/>
      <c r="BE58" s="436"/>
      <c r="BF58" s="436"/>
      <c r="BG58" s="436"/>
      <c r="BH58" s="436"/>
      <c r="BI58" s="436"/>
      <c r="BJ58" s="436"/>
      <c r="BK58" s="436"/>
      <c r="BL58" s="436"/>
      <c r="BM58" s="436"/>
      <c r="BN58" s="436"/>
      <c r="BO58" s="436"/>
      <c r="BP58" s="436"/>
      <c r="BQ58" s="436"/>
      <c r="BR58" s="436"/>
      <c r="BS58" s="436"/>
      <c r="BT58" s="436"/>
      <c r="BU58" s="436"/>
      <c r="BV58" s="436"/>
      <c r="BW58" s="436"/>
      <c r="BX58" s="436"/>
      <c r="BY58" s="436"/>
      <c r="BZ58" s="436"/>
      <c r="CA58" s="436"/>
      <c r="CB58" s="436"/>
      <c r="CC58" s="436"/>
      <c r="CD58" s="436"/>
      <c r="CE58" s="436"/>
      <c r="CF58" s="436"/>
      <c r="CG58" s="436"/>
      <c r="CH58" s="436"/>
      <c r="CI58" s="436"/>
      <c r="CJ58" s="436"/>
      <c r="CK58" s="436"/>
      <c r="CL58" s="436"/>
      <c r="CM58" s="436"/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6"/>
      <c r="DQ58" s="436"/>
      <c r="DR58" s="436"/>
      <c r="DS58" s="436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6"/>
      <c r="EQ58" s="436"/>
      <c r="ER58" s="436"/>
      <c r="ES58" s="436"/>
      <c r="ET58" s="436"/>
      <c r="EU58" s="436"/>
      <c r="EV58" s="436"/>
      <c r="EW58" s="436"/>
      <c r="EX58" s="436"/>
      <c r="EY58" s="436"/>
      <c r="EZ58" s="436"/>
      <c r="FA58" s="436"/>
      <c r="FB58" s="436"/>
      <c r="FC58" s="436"/>
      <c r="FD58" s="436"/>
      <c r="FE58" s="436"/>
    </row>
    <row r="59" spans="1:161" ht="3" customHeight="1"/>
  </sheetData>
  <mergeCells count="238"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6:H27"/>
    <mergeCell ref="I26:CM26"/>
    <mergeCell ref="CN26:CU27"/>
    <mergeCell ref="CV26:DE27"/>
    <mergeCell ref="DF26:DR27"/>
    <mergeCell ref="DS26:EE27"/>
    <mergeCell ref="EF26:ER27"/>
    <mergeCell ref="ES26:FE27"/>
    <mergeCell ref="I27:CM27"/>
    <mergeCell ref="A43:CM43"/>
    <mergeCell ref="A44:CM44"/>
    <mergeCell ref="DS28:EE28"/>
    <mergeCell ref="EF28:ER28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A28:H28"/>
    <mergeCell ref="I28:CM28"/>
    <mergeCell ref="CN28:CU28"/>
    <mergeCell ref="CV28:DE28"/>
    <mergeCell ref="DF28:DR28"/>
    <mergeCell ref="AM37:BD37"/>
    <mergeCell ref="BG37:BX37"/>
    <mergeCell ref="CA37:CR37"/>
    <mergeCell ref="I39:J39"/>
    <mergeCell ref="K39:M39"/>
    <mergeCell ref="N39:O39"/>
    <mergeCell ref="Q39:AE39"/>
    <mergeCell ref="AF39:AH39"/>
    <mergeCell ref="AI39:AK39"/>
    <mergeCell ref="ES29:FE30"/>
    <mergeCell ref="I30:CM30"/>
    <mergeCell ref="AQ33:BH33"/>
    <mergeCell ref="BK33:BV33"/>
    <mergeCell ref="BY33:CR33"/>
    <mergeCell ref="AQ34:BH34"/>
    <mergeCell ref="BK34:BV34"/>
    <mergeCell ref="BY34:CR34"/>
    <mergeCell ref="AM36:BD36"/>
    <mergeCell ref="BG36:BX36"/>
    <mergeCell ref="CA36:CR36"/>
    <mergeCell ref="A46:Y46"/>
    <mergeCell ref="AH46:CM46"/>
    <mergeCell ref="A53:FE53"/>
    <mergeCell ref="A54:FE54"/>
    <mergeCell ref="A58:FE58"/>
    <mergeCell ref="A49:B49"/>
    <mergeCell ref="C49:E49"/>
    <mergeCell ref="F49:G49"/>
    <mergeCell ref="I49:W49"/>
    <mergeCell ref="X49:Z49"/>
    <mergeCell ref="AA49:AC49"/>
    <mergeCell ref="A47:Y47"/>
    <mergeCell ref="AH47:CM47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</mergeCells>
  <pageMargins left="0.59055118110236227" right="0.51181102362204722" top="0.78740157480314965" bottom="0.31496062992125984" header="0.19685039370078741" footer="0.1968503937007874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план </vt:lpstr>
      <vt:lpstr>Лист1</vt:lpstr>
      <vt:lpstr>вспомогательная</vt:lpstr>
      <vt:lpstr>закупки</vt:lpstr>
      <vt:lpstr>вспомогательная!Заголовки_для_печати</vt:lpstr>
      <vt:lpstr>закупки!Заголовки_для_печати</vt:lpstr>
      <vt:lpstr>'план '!Заголовки_для_печати</vt:lpstr>
      <vt:lpstr>вспомогательная!Область_печати</vt:lpstr>
      <vt:lpstr>закупки!Область_печати</vt:lpstr>
      <vt:lpstr>Лист1!Область_печати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Microsoft Office</cp:lastModifiedBy>
  <cp:lastPrinted>2021-01-27T12:33:26Z</cp:lastPrinted>
  <dcterms:created xsi:type="dcterms:W3CDTF">2020-01-16T12:18:17Z</dcterms:created>
  <dcterms:modified xsi:type="dcterms:W3CDTF">2021-10-19T05:55:32Z</dcterms:modified>
</cp:coreProperties>
</file>